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0" activeTab="0"/>
  </bookViews>
  <sheets>
    <sheet name="2022年度运营计划" sheetId="1" r:id="rId1"/>
    <sheet name="年度营销计划" sheetId="2" r:id="rId2"/>
    <sheet name="周运营计划" sheetId="3" r:id="rId3"/>
    <sheet name="人员架构" sheetId="4" r:id="rId4"/>
    <sheet name="人员工资配置" sheetId="5" r:id="rId5"/>
    <sheet name="工资计算" sheetId="6" r:id="rId6"/>
  </sheets>
  <definedNames/>
  <calcPr fullCalcOnLoad="1"/>
</workbook>
</file>

<file path=xl/comments1.xml><?xml version="1.0" encoding="utf-8"?>
<comments xmlns="http://schemas.openxmlformats.org/spreadsheetml/2006/main">
  <authors>
    <author>Infraware Corporation</author>
  </authors>
  <commentList>
    <comment ref="A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更多表格找：709653655</t>
        </r>
      </text>
    </comment>
    <comment ref="E13" authorId="0">
      <text>
        <r>
          <rPr>
            <sz val="9"/>
            <color indexed="8"/>
            <rFont val="宋体"/>
            <family val="0"/>
          </rPr>
          <t xml:space="preserve">人力成本:指员工工资支出15%
</t>
        </r>
      </text>
    </comment>
    <comment ref="E14" authorId="0">
      <text>
        <r>
          <rPr>
            <sz val="9"/>
            <color indexed="8"/>
            <rFont val="宋体"/>
            <family val="0"/>
          </rPr>
          <t xml:space="preserve">物流成本:指打包物料和运费支出 10%
</t>
        </r>
      </text>
    </comment>
    <comment ref="E15" authorId="0">
      <text>
        <r>
          <rPr>
            <sz val="9"/>
            <color indexed="8"/>
            <rFont val="宋体"/>
            <family val="0"/>
          </rPr>
          <t xml:space="preserve">办公成本:杂费5%
</t>
        </r>
      </text>
    </comment>
    <comment ref="E16" authorId="0">
      <text>
        <r>
          <rPr>
            <sz val="9"/>
            <color indexed="8"/>
            <rFont val="宋体"/>
            <family val="0"/>
          </rPr>
          <t xml:space="preserve">货品成本:指库存产品的成本金额30%
</t>
        </r>
      </text>
    </comment>
    <comment ref="V17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总投入</t>
        </r>
      </text>
    </comment>
  </commentList>
</comments>
</file>

<file path=xl/comments5.xml><?xml version="1.0" encoding="utf-8"?>
<comments xmlns="http://schemas.openxmlformats.org/spreadsheetml/2006/main">
  <authors>
    <author>Infraware Corporation</author>
  </authors>
  <commentList>
    <comment ref="I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</t>
        </r>
      </text>
    </comment>
    <comment ref="X2" authorId="0">
      <text>
        <r>
          <rPr>
            <sz val="9"/>
            <color indexed="8"/>
            <rFont val="宋体"/>
            <family val="0"/>
          </rPr>
          <t xml:space="preserve">每个人每月绩效工资：500*当月绩效比例（绩效分所对应的比例）
</t>
        </r>
      </text>
    </comment>
  </commentList>
</comments>
</file>

<file path=xl/comments6.xml><?xml version="1.0" encoding="utf-8"?>
<comments xmlns="http://schemas.openxmlformats.org/spreadsheetml/2006/main">
  <authors>
    <author>Infraware Corporation</author>
  </authors>
  <commentList>
    <comment ref="H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500*0.5-1</t>
        </r>
      </text>
    </comment>
    <comment ref="N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500*0.5-1</t>
        </r>
      </text>
    </comment>
    <comment ref="T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500*0.5-1</t>
        </r>
      </text>
    </comment>
    <comment ref="Z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500*0.5-1</t>
        </r>
      </text>
    </comment>
    <comment ref="H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5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5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5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5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6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6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6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6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7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7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7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7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8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8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8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8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9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9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9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9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10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10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10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10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1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1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1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11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1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1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1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12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1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1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1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13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H1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N1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T1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  <comment ref="Z14" authorId="0">
      <text>
        <r>
          <rPr>
            <b/>
            <sz val="9"/>
            <color indexed="8"/>
            <rFont val="宋体"/>
            <family val="0"/>
          </rPr>
          <t>Administrator:</t>
        </r>
        <r>
          <rPr>
            <sz val="9"/>
            <color indexed="8"/>
            <rFont val="宋体"/>
            <family val="0"/>
          </rPr>
          <t xml:space="preserve">
=500* 0.5-1</t>
        </r>
      </text>
    </comment>
  </commentList>
</comments>
</file>

<file path=xl/sharedStrings.xml><?xml version="1.0" encoding="utf-8"?>
<sst xmlns="http://schemas.openxmlformats.org/spreadsheetml/2006/main" count="591" uniqueCount="425">
  <si>
    <t>人员配置</t>
  </si>
  <si>
    <t>月份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</si>
  <si>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</si>
  <si>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</si>
  <si>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</si>
  <si>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</si>
  <si>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</si>
  <si>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</si>
  <si>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</si>
  <si>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</si>
  <si>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</si>
  <si>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</si>
  <si>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</si>
  <si>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</si>
  <si>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运营</t>
  </si>
  <si>
    <t>转化率</t>
  </si>
  <si>
    <t>客单价</t>
  </si>
  <si>
    <t>物流成本</t>
  </si>
  <si>
    <t>客服</t>
  </si>
  <si>
    <t>仓库</t>
  </si>
  <si>
    <t>其他</t>
  </si>
  <si>
    <t>合计</t>
  </si>
  <si>
    <t>日期</t>
  </si>
  <si>
    <t>待定</t>
  </si>
  <si>
    <t>目标</t>
  </si>
  <si>
    <t>投入</t>
  </si>
  <si>
    <t>目标毛利</t>
  </si>
  <si>
    <t>运营成本</t>
  </si>
  <si>
    <t>基础目标</t>
  </si>
  <si>
    <t>产品费用（30%）</t>
  </si>
  <si>
    <t>广告(20%）</t>
  </si>
  <si>
    <t>物流成本（10%）</t>
  </si>
  <si>
    <t>工资（15%）</t>
  </si>
  <si>
    <t>销售利润(20%)</t>
  </si>
  <si>
    <t>杂费（5%）</t>
  </si>
  <si>
    <t>物流均价（6）</t>
  </si>
  <si>
    <t>单数</t>
  </si>
  <si>
    <t>运营（0.125提成）</t>
  </si>
  <si>
    <t>人数</t>
  </si>
  <si>
    <t>设计（0.075提成）</t>
  </si>
  <si>
    <t>客服（个人销售1%）</t>
  </si>
  <si>
    <t>仓库（0.025提成）</t>
  </si>
  <si>
    <t>提成工资</t>
  </si>
  <si>
    <t>绩效工资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</si>
  <si>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</si>
  <si>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</si>
  <si>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</si>
  <si>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</si>
  <si>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</si>
  <si>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</si>
  <si>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</si>
  <si>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</si>
  <si>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</si>
  <si>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</si>
  <si>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</si>
  <si>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</si>
  <si>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设计</t>
  </si>
  <si>
    <t>销售总额</t>
  </si>
  <si>
    <t>底薪</t>
  </si>
  <si>
    <t>基本工资</t>
  </si>
  <si>
    <t>KIP</t>
  </si>
  <si>
    <t>绩效</t>
  </si>
  <si>
    <t>薪酬</t>
  </si>
  <si>
    <t>仓管（0.025提成）</t>
  </si>
  <si>
    <t>5000-8000</t>
  </si>
  <si>
    <t>-</t>
  </si>
  <si>
    <t>4500-8000</t>
  </si>
  <si>
    <t>2500-4500</t>
  </si>
  <si>
    <t>X月销售计划</t>
  </si>
  <si>
    <t>一、销售目标及拆解</t>
  </si>
  <si>
    <t>品牌</t>
  </si>
  <si>
    <t>X月目标</t>
  </si>
  <si>
    <t>业绩</t>
  </si>
  <si>
    <t>UV</t>
  </si>
  <si>
    <t>毛利</t>
  </si>
  <si>
    <t>费用</t>
  </si>
  <si>
    <t>净利</t>
  </si>
  <si>
    <t>预计</t>
  </si>
  <si>
    <t>实际</t>
  </si>
  <si>
    <t>差异</t>
  </si>
  <si>
    <t>第一周</t>
  </si>
  <si>
    <t>第二周</t>
  </si>
  <si>
    <t>第三周</t>
  </si>
  <si>
    <t>第四周</t>
  </si>
  <si>
    <t>第五周</t>
  </si>
  <si>
    <t>第六周</t>
  </si>
  <si>
    <t>第七周</t>
  </si>
  <si>
    <t>销售目标</t>
  </si>
  <si>
    <t>转化</t>
  </si>
  <si>
    <t>客单</t>
  </si>
  <si>
    <t>活动</t>
  </si>
  <si>
    <t>广告</t>
  </si>
  <si>
    <t>目前问题和改进建议</t>
  </si>
  <si>
    <t>待做事宜:</t>
  </si>
  <si>
    <t>遇到问题:</t>
  </si>
  <si>
    <t>目前问题</t>
  </si>
  <si>
    <t>问题详述</t>
  </si>
  <si>
    <t>XXXX的修改方案</t>
  </si>
  <si>
    <t>方案执行</t>
  </si>
  <si>
    <t>预计完成时间</t>
  </si>
  <si>
    <t>一.店铺装修</t>
  </si>
  <si>
    <t>1.主体框架</t>
  </si>
  <si>
    <t>店铺装修类</t>
  </si>
  <si>
    <t>2.产品描述</t>
  </si>
  <si>
    <t>3.自定义页面</t>
  </si>
  <si>
    <t>4.促销区活动页面</t>
  </si>
  <si>
    <t>店铺推广类</t>
  </si>
  <si>
    <t>二.主题活动</t>
  </si>
  <si>
    <t>1.广告素材.</t>
  </si>
  <si>
    <t>2.广告方案</t>
  </si>
  <si>
    <t>3.主题页面</t>
  </si>
  <si>
    <t>平台规则类</t>
  </si>
  <si>
    <t>三.产品</t>
  </si>
  <si>
    <t>1.主推产品系列</t>
  </si>
  <si>
    <t>2.主打产品</t>
  </si>
  <si>
    <t>四.广告计划</t>
  </si>
  <si>
    <t>1.直通车</t>
  </si>
  <si>
    <t>2.钻展</t>
  </si>
  <si>
    <t>3.淘客</t>
  </si>
  <si>
    <t>五.数据分析</t>
  </si>
  <si>
    <t>1.量子恒道分析</t>
  </si>
  <si>
    <t>2.广告点击分析</t>
  </si>
  <si>
    <t>3.销售结果分析</t>
  </si>
  <si>
    <t>表格为全自动公式，填写销售额即可</t>
  </si>
  <si>
    <t>年度目标销量：</t>
  </si>
  <si>
    <t>总盈利：</t>
  </si>
  <si>
    <t>总销售额：</t>
  </si>
  <si>
    <t>成本费用率：</t>
  </si>
  <si>
    <t>净利润率：</t>
  </si>
  <si>
    <t>序号</t>
  </si>
  <si>
    <t>月份</t>
  </si>
  <si>
    <t>每月销售额</t>
  </si>
  <si>
    <t>全年占比</t>
  </si>
  <si>
    <t>运营目标</t>
  </si>
  <si>
    <t>公式:</t>
  </si>
  <si>
    <t>预计广告投入（20%）</t>
  </si>
  <si>
    <t>直通车（80%）</t>
  </si>
  <si>
    <t>钻展（20%）</t>
  </si>
  <si>
    <t>人力成本</t>
  </si>
  <si>
    <t>物流成本</t>
  </si>
  <si>
    <t>杂费</t>
  </si>
  <si>
    <t>货品成本</t>
  </si>
  <si>
    <t>平均每日费用</t>
  </si>
  <si>
    <t>运营/推广</t>
  </si>
  <si>
    <t>美工</t>
  </si>
  <si>
    <t>客服</t>
  </si>
  <si>
    <t>客服人均日接单</t>
  </si>
  <si>
    <t>仓库</t>
  </si>
  <si>
    <t>人均日发单量</t>
  </si>
  <si>
    <t>运营阶段销售额</t>
  </si>
  <si>
    <t>品牌推广方向</t>
  </si>
  <si>
    <t>产品推广方向</t>
  </si>
  <si>
    <t>营销策略</t>
  </si>
  <si>
    <t>阶段概述</t>
  </si>
  <si>
    <t>流量(UV)</t>
  </si>
  <si>
    <t>转化率</t>
  </si>
  <si>
    <t>客单价</t>
  </si>
  <si>
    <t>12月</t>
  </si>
  <si>
    <t>第一阶段准备期：销售目标58万元</t>
  </si>
  <si>
    <t>做流量、找主推产品</t>
  </si>
  <si>
    <t>体验品口碑产品引流量</t>
  </si>
  <si>
    <t>1、梳理现有产品线， 并做好角色定位；
2、针对行业、类目、子类目、竞争对手进行分析；
3、优化页面，提高转化率；
4、充份利用免费活动以及有限的付费流量；
5、积极计划参加第三方和U站活动，打开流量瓶颈；
6、直通车、钻展、淘客等工具正式运用；
7、官方活动报名：聚划算、淘抢购、
6、目前店铺销量有一定积累，可以报名官方的活动，多报名一些活动，聚集人气，积累销量</t>
  </si>
  <si>
    <t xml:space="preserve">1、分析市场行情，根据消费者市场调整产品上下架时间、价格、属性等基本信息。
2、根据市场行情，结合现有的产品，找出潜在的爆款、次爆款。
3、通过刷单的方式，突破销量为0的限制，达到月销30，评价10的门槛。
4、报名官方、淘金币等活动，冲刺一下销量
5、及时更新手机店铺，做一些手机店铺的活动，提升客户粘度，提升店铺人气                                             6、店铺活动、动态及时更新至微淘，获取微淘的优质客户                                                                       7、销售产品的时候，使用满赠【有门槛优惠劵】的方式，尽可能让已经购买的客户回头再次购买                8、使用好评有礼的方式，赠送无门槛优惠劵，让客户评价的时候尽可能打5分，提升整个店铺三项动态评分DSR  </t>
  </si>
  <si>
    <t>1月</t>
  </si>
  <si>
    <t>销售额=流量(访客数)*转化率（全店成交转化率）*客单价</t>
  </si>
  <si>
    <t>2月</t>
  </si>
  <si>
    <t>3月</t>
  </si>
  <si>
    <t>4月</t>
  </si>
  <si>
    <t>第二阶段发展期：销售目标130万元</t>
  </si>
  <si>
    <t>依托线下和微商品牌积累做爆款</t>
  </si>
  <si>
    <t>打造符合品牌定位的爆品</t>
  </si>
  <si>
    <t xml:space="preserve">1、优化关联营销、提高客单价；
2、设置淘客联盟多渠、多维度增加流量引入；
3、策划展开第三方活动，官方活动申报
4、优化宝贝，提升页面停留时间，提升转化率；
5、老顾客唤醒，达成二次购买；
</t>
  </si>
  <si>
    <t xml:space="preserve">1、结合店铺实际情况（运费、客单价等）做店铺包邮活动，提升客单价。
3、产品属于快消品，消费者再次购买几率大，设计合适的CRM客户管理体系，为以后的老客户营销做准备。
4、6.18是淘宝年中大促活动，淘宝店铺、天猫店铺因资历限制，暂时不能参加主会场，届时试试其他办法从其他方面获取一些活动流量来提高销售                
5、推广方面：随时关注店铺资质，当能直通车、钻展、淘宝客的时候，第一时间开通推广。                                       
6、6月5日开始准备活动，包括店铺首页海报、手机端海报、微淘广播及时更新。6.18年中大促、端午节、父亲节、夏至节，以及活动优惠方式。                  
                                              </t>
  </si>
  <si>
    <t>5月</t>
  </si>
  <si>
    <t>6月</t>
  </si>
  <si>
    <t>7月</t>
  </si>
  <si>
    <t>第三阶段优化期销售目标110万元</t>
  </si>
  <si>
    <t>依托品牌活动、做爆款</t>
  </si>
  <si>
    <t>主推热卖特惠套组</t>
  </si>
  <si>
    <t>1、总结活动达成效果，并找出提升空间
2、活动准备以及关联营销设置；
3、配合活动展增推广力度，提升推广转化率；
4、拟订岗位活动流程表，简化、降低错误操作；
7、扩展天猫产品线。
8、为天猫双十一活动报名做准备</t>
  </si>
  <si>
    <t xml:space="preserve">1、店铺运营到此时，销量人气达到一个相对稳定的阶段，接下来的工作重点是维护好老客户，让更多的老客户再次回头购买。
2、加大推广力度，增加店铺曝光量
3、店铺设置一些新老客户互动活动，增加店铺粘度。
4、推出组合新品，如几种产品组合，前期通过返利方式达到预定销量，后期报名聚划算  
5、推出新款                                                     6、维护店铺销量基础，尝试提升销量，为双十一购物高峰打基础。
</t>
  </si>
  <si>
    <t>8月</t>
  </si>
  <si>
    <t>9月</t>
  </si>
  <si>
    <t>第四阶段爆发期销售目标580万元</t>
  </si>
  <si>
    <t>线上线下整合转播、做销量</t>
  </si>
  <si>
    <t>主推爆款、特惠套装</t>
  </si>
  <si>
    <t>1、【双11仅天猫参加，双12淘宝店参加】
2、培养第二阶梯产品，抢占类目排行（三款产品进入自然搜索前三）
3、加大广告投放，为双11,12等大促活动抢占有资源。配合淘宝促销环境，抢夺更多销售额。</t>
  </si>
  <si>
    <t xml:space="preserve">
1、确认双11活动商品以及计划
2、确认双12活动计划                                                                                                       3、双11活动预热                                   
 4、双11。
5、双12活动预热
6、双12。
7、年底天猫及淘宝其他各种类目资源活动
8、此阶段快递出货量大，各地爆仓严重，建议更换成顺丰特惠（陆运，费用比较便宜）     
9、阿底提电商2018年计划</t>
  </si>
  <si>
    <t>10月</t>
  </si>
  <si>
    <t>11月</t>
  </si>
  <si>
    <t>11月日常</t>
  </si>
  <si>
    <t>12月日常</t>
  </si>
  <si>
    <t>共计</t>
  </si>
  <si>
    <t>人员配置</t>
  </si>
  <si>
    <t>店长</t>
  </si>
  <si>
    <t>主管</t>
  </si>
  <si>
    <t>运营</t>
  </si>
  <si>
    <t>客服-售前</t>
  </si>
  <si>
    <t>客服-售后</t>
  </si>
  <si>
    <t>设计师</t>
  </si>
  <si>
    <t>货品</t>
  </si>
  <si>
    <t>发货</t>
  </si>
  <si>
    <t>其他</t>
  </si>
  <si>
    <t>合计</t>
  </si>
  <si>
    <t>李丹</t>
  </si>
  <si>
    <t>小江</t>
  </si>
  <si>
    <t>小欣</t>
  </si>
  <si>
    <t>小钱</t>
  </si>
  <si>
    <t>老张/啊彪</t>
  </si>
  <si>
    <t>天猫旗舰店年度营销计划</t>
  </si>
  <si>
    <t>季度</t>
  </si>
  <si>
    <t>品牌活动推广</t>
  </si>
  <si>
    <t>主题产品</t>
  </si>
  <si>
    <t>店内活动</t>
  </si>
  <si>
    <t>全网活动</t>
  </si>
  <si>
    <t>Q</t>
  </si>
  <si>
    <t>电商库存产品</t>
  </si>
  <si>
    <t>双十二</t>
  </si>
  <si>
    <t>圣诞</t>
  </si>
  <si>
    <t>全网</t>
  </si>
  <si>
    <t>日常</t>
  </si>
  <si>
    <t>第三方</t>
  </si>
  <si>
    <t>官方活动</t>
  </si>
  <si>
    <t>Q1</t>
  </si>
  <si>
    <t>1月（春节）</t>
  </si>
  <si>
    <t>跨年盛典</t>
  </si>
  <si>
    <t>年货节</t>
  </si>
  <si>
    <t>春节不打烊</t>
  </si>
  <si>
    <t>待定</t>
  </si>
  <si>
    <t>折800/返利</t>
  </si>
  <si>
    <t>2月（元宵）</t>
  </si>
  <si>
    <t>好面膜
XX的</t>
  </si>
  <si>
    <t>茶花系列、 调理霜</t>
  </si>
  <si>
    <t>元宵</t>
  </si>
  <si>
    <t>情人节</t>
  </si>
  <si>
    <t>闹元宵</t>
  </si>
  <si>
    <t>3月（妇女）</t>
  </si>
  <si>
    <t>白美人真心话大冒险</t>
  </si>
  <si>
    <t>面膜、调理霜、茶花系列</t>
  </si>
  <si>
    <t>38女神节</t>
  </si>
  <si>
    <t>3.8女神节</t>
  </si>
  <si>
    <t>Q2</t>
  </si>
  <si>
    <t>4月（清明）</t>
  </si>
  <si>
    <t>十分关爱女性基金启动</t>
  </si>
  <si>
    <t xml:space="preserve">  面膜、
水肌源</t>
  </si>
  <si>
    <t>清明</t>
  </si>
  <si>
    <t>淘抢购</t>
  </si>
  <si>
    <t>5月（劳动节）</t>
  </si>
  <si>
    <t>XX宣言：妈妈永不老</t>
  </si>
  <si>
    <t>防晒、茶花系列</t>
  </si>
  <si>
    <t>劳动节</t>
  </si>
  <si>
    <t>母亲节</t>
  </si>
  <si>
    <t>51扫码季</t>
  </si>
  <si>
    <t>聚划算</t>
  </si>
  <si>
    <t>6月（年中）</t>
  </si>
  <si>
    <t>经典美白
十年见证</t>
  </si>
  <si>
    <t>调理霜、茶花系列</t>
  </si>
  <si>
    <t>年中大促</t>
  </si>
  <si>
    <t>66大促</t>
  </si>
  <si>
    <t>618年中大促</t>
  </si>
  <si>
    <t>天天特价</t>
  </si>
  <si>
    <t>Q3</t>
  </si>
  <si>
    <t>7月（清仓）</t>
  </si>
  <si>
    <t>美白一夏</t>
  </si>
  <si>
    <t>防晒、面膜、去黑头</t>
  </si>
  <si>
    <t>清仓</t>
  </si>
  <si>
    <t>狂暑促</t>
  </si>
  <si>
    <t>8月（七夕）</t>
  </si>
  <si>
    <t>XX，真的在乎你</t>
  </si>
  <si>
    <t>面膜、茶花系列</t>
  </si>
  <si>
    <t>七夕</t>
  </si>
  <si>
    <t>淘金币</t>
  </si>
  <si>
    <t>9月（教师）</t>
  </si>
  <si>
    <t>十分关爱
——送温暖活动</t>
  </si>
  <si>
    <t>茶花系列、调理霜</t>
  </si>
  <si>
    <t>开学季</t>
  </si>
  <si>
    <t>Q4</t>
  </si>
  <si>
    <t>10月（国庆）</t>
  </si>
  <si>
    <t>魅力XX闪耀十月</t>
  </si>
  <si>
    <t>防晒、旅行套组</t>
  </si>
  <si>
    <t>国庆</t>
  </si>
  <si>
    <t>中秋</t>
  </si>
  <si>
    <t>全年聚惠</t>
  </si>
  <si>
    <t>爆款、套装</t>
  </si>
  <si>
    <t>双十一</t>
  </si>
  <si>
    <t>召集闺蜜，血拼有你</t>
  </si>
  <si>
    <t>年度畅销明星产品</t>
  </si>
  <si>
    <t>日期</t>
  </si>
  <si>
    <t>7-9 - 7.20</t>
  </si>
  <si>
    <t>1月最后一个星期日</t>
  </si>
  <si>
    <t>3月最后一个完整周的星期一</t>
  </si>
  <si>
    <t>春分月圆后的第一个星期日</t>
  </si>
  <si>
    <t>5月第二个星期日</t>
  </si>
  <si>
    <t>5月第三个星期日</t>
  </si>
  <si>
    <t>6月第三个星期日</t>
  </si>
  <si>
    <t>9月第三个星期二</t>
  </si>
  <si>
    <t>9月第三个星期六</t>
  </si>
  <si>
    <t>9月第四个星期日</t>
  </si>
  <si>
    <t>10月的第一个星期一</t>
  </si>
  <si>
    <t>10月的第二个星斯一</t>
  </si>
  <si>
    <t>10月第二个星期三</t>
  </si>
  <si>
    <t>10月第二个星期四</t>
  </si>
  <si>
    <t>11月最后一个星期四</t>
  </si>
  <si>
    <t>农历节日</t>
  </si>
  <si>
    <t>农历正月初一</t>
  </si>
  <si>
    <t>农历正月十五</t>
  </si>
  <si>
    <t>春节前24左右到元宵期间</t>
  </si>
  <si>
    <t>农历五月初五</t>
  </si>
  <si>
    <t>农历七月初七</t>
  </si>
  <si>
    <t>农历八月十五</t>
  </si>
  <si>
    <t>农历九月初九</t>
  </si>
  <si>
    <t>农历腊月初八</t>
  </si>
  <si>
    <t>农历腊月二十四</t>
  </si>
  <si>
    <t>农历腊月廿九或三十</t>
  </si>
  <si>
    <t>节日名称</t>
  </si>
  <si>
    <t>元旦</t>
  </si>
  <si>
    <t>世界湿地日</t>
  </si>
  <si>
    <t>全国爱耳日</t>
  </si>
  <si>
    <t>青年志愿者服务日</t>
  </si>
  <si>
    <t>国际妇女节</t>
  </si>
  <si>
    <t>保护母亲河日</t>
  </si>
  <si>
    <t>中国植树节</t>
  </si>
  <si>
    <t>白色情人节</t>
  </si>
  <si>
    <t>国际警察日</t>
  </si>
  <si>
    <t>世界消费者权益日</t>
  </si>
  <si>
    <t>世界森林日</t>
  </si>
  <si>
    <t>世界睡眠日</t>
  </si>
  <si>
    <t>世界水日</t>
  </si>
  <si>
    <t>世界气象日</t>
  </si>
  <si>
    <t>世界防治结核病日</t>
  </si>
  <si>
    <t>愚人节</t>
  </si>
  <si>
    <t>清明节</t>
  </si>
  <si>
    <t>世界卫生日</t>
  </si>
  <si>
    <t>世界地球日</t>
  </si>
  <si>
    <t>世界知识产权日</t>
  </si>
  <si>
    <t>国际劳动节</t>
  </si>
  <si>
    <t>世界哮喘日</t>
  </si>
  <si>
    <t>中国青年节</t>
  </si>
  <si>
    <t>世界红十字日</t>
  </si>
  <si>
    <t>国际护士节</t>
  </si>
  <si>
    <t>国际家庭日</t>
  </si>
  <si>
    <t>世界电信日</t>
  </si>
  <si>
    <t>全国学生营养日</t>
  </si>
  <si>
    <t>国际牛奶日</t>
  </si>
  <si>
    <t>世界无烟日</t>
  </si>
  <si>
    <t>国际儿童节</t>
  </si>
  <si>
    <t>世界环境日</t>
  </si>
  <si>
    <t>全国爱眼日</t>
  </si>
  <si>
    <t>世界防治荒漠化和干旱日</t>
  </si>
  <si>
    <t>国际奥林匹克日</t>
  </si>
  <si>
    <t>全国土地日</t>
  </si>
  <si>
    <t>国际禁毒日</t>
  </si>
  <si>
    <t>中国共产党诞生日</t>
  </si>
  <si>
    <t>国际建筑日</t>
  </si>
  <si>
    <t>中国人民抗日战争纪念日</t>
  </si>
  <si>
    <t>世界人口日</t>
  </si>
  <si>
    <t>中国人民解放军建军节</t>
  </si>
  <si>
    <t>国际青年节</t>
  </si>
  <si>
    <t>国际扫盲日</t>
  </si>
  <si>
    <t>中国教师节</t>
  </si>
  <si>
    <t>中国脑健康日</t>
  </si>
  <si>
    <t>国际臭氧层保护日</t>
  </si>
  <si>
    <t>全国爱牙日</t>
  </si>
  <si>
    <t>世界停火日</t>
  </si>
  <si>
    <t>世界旅游日</t>
  </si>
  <si>
    <t>中华人民共和国国庆节</t>
  </si>
  <si>
    <t>国际音乐日</t>
  </si>
  <si>
    <t>国际老年人日</t>
  </si>
  <si>
    <t>世界动物日</t>
  </si>
  <si>
    <t>世界教师日</t>
  </si>
  <si>
    <t>全国高血压日</t>
  </si>
  <si>
    <t>世界邮政日</t>
  </si>
  <si>
    <t>世界精神卫生日</t>
  </si>
  <si>
    <t>世界标准日</t>
  </si>
  <si>
    <t>国际盲人节</t>
  </si>
  <si>
    <t>世界农村妇女日</t>
  </si>
  <si>
    <t>世界粮食日</t>
  </si>
  <si>
    <t>国际消除贫困日</t>
  </si>
  <si>
    <t>联合国日</t>
  </si>
  <si>
    <t>世界发展新闻日</t>
  </si>
  <si>
    <t>中国男性健康日</t>
  </si>
  <si>
    <t>国际生物多样性日</t>
  </si>
  <si>
    <t>万圣节</t>
  </si>
  <si>
    <t>中国记者节</t>
  </si>
  <si>
    <t>消防宣传日</t>
  </si>
  <si>
    <t>世界糖尿病日</t>
  </si>
  <si>
    <t>国际大学生节</t>
  </si>
  <si>
    <t>国际消除对妇女的暴力日</t>
  </si>
  <si>
    <t>世界爱滋病日</t>
  </si>
  <si>
    <t>世界残疾人日</t>
  </si>
  <si>
    <t>全国法制宣传日</t>
  </si>
  <si>
    <t>世界足球日</t>
  </si>
  <si>
    <t>圣诞节</t>
  </si>
  <si>
    <t>国际麻风节</t>
  </si>
  <si>
    <t>中小学生安全教育日</t>
  </si>
  <si>
    <t>复活节(一般是3月22日-4月25日间的任一天)</t>
  </si>
  <si>
    <t>全国助残日</t>
  </si>
  <si>
    <t>父亲节</t>
  </si>
  <si>
    <t>国际和平日</t>
  </si>
  <si>
    <t>全国国防教育日</t>
  </si>
  <si>
    <t>国际聋人节</t>
  </si>
  <si>
    <t>世界住房日</t>
  </si>
  <si>
    <t>加拿大感恩节</t>
  </si>
  <si>
    <t>国际减轻自然灾害日</t>
  </si>
  <si>
    <t>世界爱眼日</t>
  </si>
  <si>
    <t>美国感恩节</t>
  </si>
  <si>
    <t>春节</t>
  </si>
  <si>
    <t>元宵节</t>
  </si>
  <si>
    <t>端午节</t>
  </si>
  <si>
    <t>七夕节(中国情人节)</t>
  </si>
  <si>
    <t>中秋节</t>
  </si>
  <si>
    <t>重阳节</t>
  </si>
  <si>
    <t>腊八节</t>
  </si>
  <si>
    <t>传统扫房日</t>
  </si>
  <si>
    <t>除夕</t>
  </si>
  <si>
    <t>在基础目标中每个月份，填写目标金额，表格将会自动计算出金额。</t>
  </si>
  <si>
    <r>
      <rPr>
        <sz val="12"/>
        <color indexed="10"/>
        <rFont val="微软雅黑"/>
        <family val="2"/>
      </rPr>
      <t>在销售总额对应月份填写具体金额，表格将会自动计算出金额</t>
    </r>
  </si>
  <si>
    <t>天猫旗舰店
2022年全年规划</t>
  </si>
  <si>
    <t>天猫2022年度运营目标计划表</t>
  </si>
  <si>
    <t>更多表格点击下载 tool.musicheng.com</t>
  </si>
  <si>
    <t>有任何不懂可以联系微信：  huoxing051</t>
  </si>
  <si>
    <t>有任何不懂可以联系微信：  huoxing051</t>
  </si>
  <si>
    <t>有任何不懂可以联系微信：  huoxing051</t>
  </si>
  <si>
    <t>更多电商工具： https://tool.musicheng.com</t>
  </si>
  <si>
    <t>有任何不懂可以联系微信：  huoxing051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</si>
</sst>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;[Red]0.0"/>
    <numFmt numFmtId="179" formatCode="0_);[Red]\(0\)"/>
    <numFmt numFmtId="180" formatCode="_-* #,##0.00_-;\-* #,##0.00_-;_-* &quot;-&quot;??_-;_-@_-"/>
    <numFmt numFmtId="181" formatCode="&quot;¥&quot;#,##0.00;\-&quot;¥&quot;#,##0.00"/>
    <numFmt numFmtId="182" formatCode="_-* #,##0_-;\-* #,##0_-;_-* &quot;-&quot;_-;_-@_-"/>
    <numFmt numFmtId="183" formatCode="&quot;¥&quot;#,##0;\\\-&quot;¥&quot;#,##0"/>
  </numFmts>
  <fonts count="67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9"/>
      <name val="宋体"/>
      <family val="0"/>
    </font>
    <font>
      <b/>
      <sz val="12"/>
      <color indexed="49"/>
      <name val="微软雅黑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微软雅黑"/>
      <family val="2"/>
    </font>
    <font>
      <b/>
      <sz val="10"/>
      <color indexed="63"/>
      <name val="Microsoft yahei"/>
      <family val="2"/>
    </font>
    <font>
      <sz val="10"/>
      <color indexed="8"/>
      <name val="Microsoft yahei"/>
      <family val="2"/>
    </font>
    <font>
      <sz val="3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微软雅黑"/>
      <family val="2"/>
    </font>
    <font>
      <b/>
      <sz val="12"/>
      <color indexed="8"/>
      <name val="宋体"/>
      <family val="0"/>
    </font>
    <font>
      <sz val="12"/>
      <color indexed="8"/>
      <name val="微软雅黑"/>
      <family val="2"/>
    </font>
    <font>
      <sz val="12"/>
      <color indexed="49"/>
      <name val="微软雅黑"/>
      <family val="2"/>
    </font>
    <font>
      <b/>
      <sz val="10"/>
      <color indexed="10"/>
      <name val="微软雅黑"/>
      <family val="2"/>
    </font>
    <font>
      <sz val="10"/>
      <color indexed="60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6"/>
      <color indexed="8"/>
      <name val="微软雅黑"/>
      <family val="2"/>
    </font>
    <font>
      <u val="single"/>
      <sz val="16"/>
      <color indexed="12"/>
      <name val="微软雅黑"/>
      <family val="2"/>
    </font>
    <font>
      <sz val="12"/>
      <color indexed="10"/>
      <name val="微软雅黑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u val="single"/>
      <sz val="11"/>
      <color indexed="30"/>
      <name val="宋体"/>
      <family val="0"/>
    </font>
    <font>
      <b/>
      <u val="single"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u val="single"/>
      <sz val="12"/>
      <color theme="10"/>
      <name val="宋体"/>
      <family val="0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2" fillId="22" borderId="8" applyNumberFormat="0" applyAlignment="0" applyProtection="0"/>
    <xf numFmtId="0" fontId="63" fillId="25" borderId="5" applyNumberFormat="0" applyAlignment="0" applyProtection="0"/>
    <xf numFmtId="0" fontId="6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81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1" fontId="3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right" vertical="center"/>
    </xf>
    <xf numFmtId="41" fontId="3" fillId="33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7" fontId="4" fillId="36" borderId="10" xfId="0" applyNumberFormat="1" applyFont="1" applyFill="1" applyBorder="1" applyAlignment="1">
      <alignment horizontal="right" vertical="center"/>
    </xf>
    <xf numFmtId="177" fontId="4" fillId="36" borderId="10" xfId="0" applyNumberFormat="1" applyFont="1" applyFill="1" applyBorder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vertical="center"/>
    </xf>
    <xf numFmtId="177" fontId="5" fillId="36" borderId="10" xfId="0" applyNumberFormat="1" applyFont="1" applyFill="1" applyBorder="1" applyAlignment="1">
      <alignment vertical="center"/>
    </xf>
    <xf numFmtId="177" fontId="5" fillId="35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37" borderId="10" xfId="0" applyNumberFormat="1" applyFont="1" applyFill="1" applyBorder="1" applyAlignment="1">
      <alignment horizontal="right" vertical="center"/>
    </xf>
    <xf numFmtId="177" fontId="0" fillId="37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 wrapText="1"/>
    </xf>
    <xf numFmtId="58" fontId="6" fillId="0" borderId="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left" vertical="center"/>
    </xf>
    <xf numFmtId="5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58" fontId="6" fillId="3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176" fontId="8" fillId="38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0" fillId="4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5" fontId="14" fillId="0" borderId="0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3" fillId="41" borderId="0" xfId="0" applyNumberFormat="1" applyFont="1" applyFill="1" applyBorder="1" applyAlignment="1">
      <alignment vertical="center"/>
    </xf>
    <xf numFmtId="0" fontId="13" fillId="42" borderId="0" xfId="0" applyNumberFormat="1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left" vertical="center"/>
    </xf>
    <xf numFmtId="0" fontId="13" fillId="4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76" fontId="16" fillId="33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3" fillId="41" borderId="10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8" fillId="44" borderId="10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5" fontId="19" fillId="0" borderId="10" xfId="0" applyNumberFormat="1" applyFont="1" applyFill="1" applyBorder="1" applyAlignment="1">
      <alignment horizontal="left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18" fillId="44" borderId="10" xfId="0" applyNumberFormat="1" applyFont="1" applyFill="1" applyBorder="1" applyAlignment="1">
      <alignment horizontal="center" vertical="center"/>
    </xf>
    <xf numFmtId="10" fontId="6" fillId="0" borderId="23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18" fillId="44" borderId="10" xfId="0" applyNumberFormat="1" applyFont="1" applyFill="1" applyBorder="1" applyAlignment="1">
      <alignment horizontal="center" vertical="center"/>
    </xf>
    <xf numFmtId="10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8" fillId="44" borderId="28" xfId="0" applyNumberFormat="1" applyFont="1" applyFill="1" applyBorder="1" applyAlignment="1">
      <alignment horizontal="center" vertical="center"/>
    </xf>
    <xf numFmtId="179" fontId="18" fillId="44" borderId="28" xfId="0" applyNumberFormat="1" applyFont="1" applyFill="1" applyBorder="1" applyAlignment="1">
      <alignment horizontal="center" vertical="center"/>
    </xf>
    <xf numFmtId="176" fontId="18" fillId="44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7" fillId="38" borderId="10" xfId="0" applyNumberFormat="1" applyFont="1" applyFill="1" applyBorder="1" applyAlignment="1">
      <alignment horizontal="left" vertical="center"/>
    </xf>
    <xf numFmtId="0" fontId="17" fillId="38" borderId="10" xfId="0" applyNumberFormat="1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/>
    </xf>
    <xf numFmtId="3" fontId="13" fillId="42" borderId="10" xfId="0" applyNumberFormat="1" applyFont="1" applyFill="1" applyBorder="1" applyAlignment="1">
      <alignment horizontal="center" vertical="center"/>
    </xf>
    <xf numFmtId="176" fontId="13" fillId="42" borderId="10" xfId="0" applyNumberFormat="1" applyFont="1" applyFill="1" applyBorder="1" applyAlignment="1">
      <alignment horizontal="center" vertical="center"/>
    </xf>
    <xf numFmtId="10" fontId="13" fillId="42" borderId="10" xfId="0" applyNumberFormat="1" applyFont="1" applyFill="1" applyBorder="1" applyAlignment="1">
      <alignment horizontal="center" vertical="center"/>
    </xf>
    <xf numFmtId="0" fontId="8" fillId="45" borderId="10" xfId="0" applyNumberFormat="1" applyFont="1" applyFill="1" applyBorder="1" applyAlignment="1">
      <alignment vertical="center"/>
    </xf>
    <xf numFmtId="0" fontId="17" fillId="4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41" borderId="29" xfId="0" applyNumberFormat="1" applyFont="1" applyFill="1" applyBorder="1" applyAlignment="1">
      <alignment horizontal="left" vertical="center"/>
    </xf>
    <xf numFmtId="0" fontId="17" fillId="46" borderId="30" xfId="0" applyNumberFormat="1" applyFont="1" applyFill="1" applyBorder="1" applyAlignment="1">
      <alignment horizontal="center" vertical="center"/>
    </xf>
    <xf numFmtId="0" fontId="17" fillId="46" borderId="3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32" xfId="0" applyNumberFormat="1" applyFont="1" applyFill="1" applyBorder="1" applyAlignment="1" applyProtection="1">
      <alignment horizontal="center"/>
      <protection locked="0"/>
    </xf>
    <xf numFmtId="0" fontId="17" fillId="38" borderId="10" xfId="0" applyNumberFormat="1" applyFont="1" applyFill="1" applyBorder="1" applyAlignment="1">
      <alignment vertical="center"/>
    </xf>
    <xf numFmtId="0" fontId="13" fillId="42" borderId="10" xfId="0" applyNumberFormat="1" applyFont="1" applyFill="1" applyBorder="1" applyAlignment="1">
      <alignment horizontal="center" vertical="center"/>
    </xf>
    <xf numFmtId="10" fontId="8" fillId="42" borderId="10" xfId="0" applyNumberFormat="1" applyFont="1" applyFill="1" applyBorder="1" applyAlignment="1">
      <alignment horizontal="center" vertical="center"/>
    </xf>
    <xf numFmtId="0" fontId="8" fillId="41" borderId="29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/>
      <protection locked="0"/>
    </xf>
    <xf numFmtId="0" fontId="8" fillId="0" borderId="34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>
      <alignment vertical="center"/>
    </xf>
    <xf numFmtId="0" fontId="6" fillId="41" borderId="35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vertical="center" wrapText="1"/>
    </xf>
    <xf numFmtId="0" fontId="8" fillId="0" borderId="28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Border="1" applyAlignment="1">
      <alignment vertical="center" wrapText="1"/>
    </xf>
    <xf numFmtId="0" fontId="8" fillId="0" borderId="37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2" fillId="0" borderId="3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10" applyFont="1" applyBorder="1" applyAlignment="1">
      <alignment/>
      <protection/>
    </xf>
    <xf numFmtId="0" fontId="23" fillId="0" borderId="0" xfId="10" applyFont="1" applyBorder="1" applyAlignment="1">
      <alignment horizontal="center"/>
      <protection/>
    </xf>
    <xf numFmtId="0" fontId="0" fillId="0" borderId="3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5" fillId="47" borderId="19" xfId="0" applyNumberFormat="1" applyFont="1" applyFill="1" applyBorder="1" applyAlignment="1">
      <alignment horizontal="center" vertical="center"/>
    </xf>
    <xf numFmtId="0" fontId="15" fillId="47" borderId="18" xfId="0" applyNumberFormat="1" applyFont="1" applyFill="1" applyBorder="1" applyAlignment="1">
      <alignment horizontal="center" vertical="center"/>
    </xf>
    <xf numFmtId="0" fontId="15" fillId="38" borderId="19" xfId="0" applyNumberFormat="1" applyFont="1" applyFill="1" applyBorder="1" applyAlignment="1">
      <alignment horizontal="center" vertical="center"/>
    </xf>
    <xf numFmtId="0" fontId="15" fillId="38" borderId="18" xfId="0" applyNumberFormat="1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18" xfId="0" applyNumberFormat="1" applyFont="1" applyFill="1" applyBorder="1" applyAlignment="1">
      <alignment horizontal="center" vertical="center"/>
    </xf>
    <xf numFmtId="0" fontId="16" fillId="33" borderId="43" xfId="0" applyNumberFormat="1" applyFont="1" applyFill="1" applyBorder="1" applyAlignment="1">
      <alignment horizontal="center" vertical="center"/>
    </xf>
    <xf numFmtId="0" fontId="16" fillId="33" borderId="4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13" fillId="43" borderId="10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41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13" fillId="41" borderId="39" xfId="0" applyNumberFormat="1" applyFont="1" applyFill="1" applyBorder="1" applyAlignment="1">
      <alignment horizontal="center" vertical="center"/>
    </xf>
    <xf numFmtId="0" fontId="13" fillId="41" borderId="26" xfId="0" applyNumberFormat="1" applyFont="1" applyFill="1" applyBorder="1" applyAlignment="1">
      <alignment horizontal="center" vertical="center"/>
    </xf>
    <xf numFmtId="0" fontId="13" fillId="36" borderId="13" xfId="0" applyNumberFormat="1" applyFont="1" applyFill="1" applyBorder="1" applyAlignment="1">
      <alignment horizontal="center" vertical="center"/>
    </xf>
    <xf numFmtId="0" fontId="13" fillId="36" borderId="36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8" fillId="38" borderId="48" xfId="0" applyNumberFormat="1" applyFont="1" applyFill="1" applyBorder="1" applyAlignment="1">
      <alignment horizontal="center" vertical="center"/>
    </xf>
    <xf numFmtId="179" fontId="8" fillId="38" borderId="14" xfId="0" applyNumberFormat="1" applyFont="1" applyFill="1" applyBorder="1" applyAlignment="1">
      <alignment horizontal="center" vertical="center"/>
    </xf>
    <xf numFmtId="0" fontId="17" fillId="40" borderId="49" xfId="0" applyFont="1" applyFill="1" applyBorder="1" applyAlignment="1">
      <alignment horizontal="center" vertical="center"/>
    </xf>
    <xf numFmtId="0" fontId="13" fillId="37" borderId="21" xfId="0" applyNumberFormat="1" applyFont="1" applyFill="1" applyBorder="1" applyAlignment="1">
      <alignment horizontal="center" vertical="center"/>
    </xf>
    <xf numFmtId="0" fontId="13" fillId="37" borderId="10" xfId="0" applyNumberFormat="1" applyFont="1" applyFill="1" applyBorder="1" applyAlignment="1">
      <alignment horizontal="center" vertical="center"/>
    </xf>
    <xf numFmtId="0" fontId="13" fillId="42" borderId="13" xfId="0" applyNumberFormat="1" applyFont="1" applyFill="1" applyBorder="1" applyAlignment="1">
      <alignment horizontal="center" vertical="center"/>
    </xf>
    <xf numFmtId="0" fontId="13" fillId="42" borderId="36" xfId="0" applyNumberFormat="1" applyFont="1" applyFill="1" applyBorder="1" applyAlignment="1">
      <alignment horizontal="center" vertical="center"/>
    </xf>
    <xf numFmtId="0" fontId="13" fillId="42" borderId="10" xfId="0" applyNumberFormat="1" applyFont="1" applyFill="1" applyBorder="1" applyAlignment="1">
      <alignment horizontal="center" vertical="center"/>
    </xf>
    <xf numFmtId="0" fontId="13" fillId="48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52" xfId="0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17" fillId="41" borderId="53" xfId="0" applyNumberFormat="1" applyFont="1" applyFill="1" applyBorder="1" applyAlignment="1">
      <alignment horizontal="left" vertical="center"/>
    </xf>
    <xf numFmtId="0" fontId="17" fillId="41" borderId="29" xfId="0" applyNumberFormat="1" applyFont="1" applyFill="1" applyBorder="1" applyAlignment="1">
      <alignment horizontal="left" vertical="center"/>
    </xf>
    <xf numFmtId="0" fontId="8" fillId="0" borderId="50" xfId="0" applyNumberFormat="1" applyFont="1" applyFill="1" applyBorder="1" applyAlignment="1" applyProtection="1">
      <alignment horizontal="center"/>
      <protection locked="0"/>
    </xf>
    <xf numFmtId="0" fontId="8" fillId="0" borderId="54" xfId="0" applyNumberFormat="1" applyFont="1" applyFill="1" applyBorder="1" applyAlignment="1" applyProtection="1">
      <alignment horizontal="center"/>
      <protection locked="0"/>
    </xf>
    <xf numFmtId="0" fontId="8" fillId="0" borderId="34" xfId="0" applyNumberFormat="1" applyFont="1" applyFill="1" applyBorder="1" applyAlignment="1" applyProtection="1">
      <alignment horizontal="center"/>
      <protection locked="0"/>
    </xf>
    <xf numFmtId="0" fontId="8" fillId="0" borderId="55" xfId="0" applyNumberFormat="1" applyFont="1" applyFill="1" applyBorder="1" applyAlignment="1" applyProtection="1">
      <alignment horizontal="center"/>
      <protection locked="0"/>
    </xf>
    <xf numFmtId="0" fontId="8" fillId="0" borderId="32" xfId="0" applyNumberFormat="1" applyFont="1" applyFill="1" applyBorder="1" applyAlignment="1" applyProtection="1">
      <alignment horizontal="center"/>
      <protection locked="0"/>
    </xf>
    <xf numFmtId="0" fontId="6" fillId="41" borderId="56" xfId="0" applyNumberFormat="1" applyFont="1" applyFill="1" applyBorder="1" applyAlignment="1">
      <alignment horizontal="center" vertical="center" wrapText="1"/>
    </xf>
    <xf numFmtId="0" fontId="6" fillId="41" borderId="57" xfId="0" applyNumberFormat="1" applyFont="1" applyFill="1" applyBorder="1" applyAlignment="1">
      <alignment horizontal="center" vertical="center" wrapText="1"/>
    </xf>
    <xf numFmtId="0" fontId="17" fillId="46" borderId="41" xfId="0" applyNumberFormat="1" applyFont="1" applyFill="1" applyBorder="1" applyAlignment="1">
      <alignment horizontal="center" vertical="center"/>
    </xf>
    <xf numFmtId="0" fontId="17" fillId="46" borderId="31" xfId="0" applyNumberFormat="1" applyFont="1" applyFill="1" applyBorder="1" applyAlignment="1">
      <alignment horizontal="center" vertical="center"/>
    </xf>
    <xf numFmtId="0" fontId="17" fillId="46" borderId="58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 wrapText="1"/>
    </xf>
    <xf numFmtId="0" fontId="17" fillId="42" borderId="10" xfId="0" applyNumberFormat="1" applyFont="1" applyFill="1" applyBorder="1" applyAlignment="1">
      <alignment horizontal="center" vertical="center"/>
    </xf>
    <xf numFmtId="0" fontId="13" fillId="43" borderId="13" xfId="0" applyNumberFormat="1" applyFont="1" applyFill="1" applyBorder="1" applyAlignment="1">
      <alignment horizontal="center" vertical="center"/>
    </xf>
    <xf numFmtId="0" fontId="13" fillId="43" borderId="36" xfId="0" applyNumberFormat="1" applyFont="1" applyFill="1" applyBorder="1" applyAlignment="1">
      <alignment horizontal="center" vertical="center"/>
    </xf>
    <xf numFmtId="0" fontId="17" fillId="43" borderId="11" xfId="0" applyNumberFormat="1" applyFont="1" applyFill="1" applyBorder="1" applyAlignment="1">
      <alignment horizontal="center" vertical="center"/>
    </xf>
    <xf numFmtId="0" fontId="17" fillId="43" borderId="52" xfId="0" applyNumberFormat="1" applyFont="1" applyFill="1" applyBorder="1" applyAlignment="1">
      <alignment horizontal="center" vertical="center"/>
    </xf>
    <xf numFmtId="0" fontId="17" fillId="43" borderId="21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38" borderId="10" xfId="0" applyNumberFormat="1" applyFont="1" applyFill="1" applyBorder="1" applyAlignment="1">
      <alignment horizontal="left" vertical="center"/>
    </xf>
    <xf numFmtId="0" fontId="17" fillId="38" borderId="10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3" fillId="0" borderId="0" xfId="40" applyBorder="1" applyAlignment="1">
      <alignment/>
    </xf>
    <xf numFmtId="0" fontId="14" fillId="0" borderId="0" xfId="0" applyFont="1" applyAlignment="1">
      <alignment vertical="center"/>
    </xf>
    <xf numFmtId="0" fontId="65" fillId="0" borderId="0" xfId="4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295275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1" hidden="1"/>
        <xdr:cNvSpPr>
          <a:spLocks/>
        </xdr:cNvSpPr>
      </xdr:nvSpPr>
      <xdr:spPr>
        <a:xfrm>
          <a:off x="1857375" y="0"/>
          <a:ext cx="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更多表格找：709653655</a:t>
          </a:r>
        </a:p>
      </xdr:txBody>
    </xdr:sp>
    <xdr:clientData/>
  </xdr:twoCellAnchor>
  <xdr:twoCellAnchor>
    <xdr:from>
      <xdr:col>5</xdr:col>
      <xdr:colOff>180975</xdr:colOff>
      <xdr:row>11</xdr:row>
      <xdr:rowOff>238125</xdr:rowOff>
    </xdr:from>
    <xdr:to>
      <xdr:col>6</xdr:col>
      <xdr:colOff>742950</xdr:colOff>
      <xdr:row>15</xdr:row>
      <xdr:rowOff>266700</xdr:rowOff>
    </xdr:to>
    <xdr:sp>
      <xdr:nvSpPr>
        <xdr:cNvPr id="2" name="2" hidden="1"/>
        <xdr:cNvSpPr>
          <a:spLocks/>
        </xdr:cNvSpPr>
      </xdr:nvSpPr>
      <xdr:spPr>
        <a:xfrm>
          <a:off x="4048125" y="3514725"/>
          <a:ext cx="1352550" cy="12477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人力成本:指员工工资支出15%
</a:t>
          </a:r>
        </a:p>
      </xdr:txBody>
    </xdr:sp>
    <xdr:clientData/>
  </xdr:twoCellAnchor>
  <xdr:twoCellAnchor>
    <xdr:from>
      <xdr:col>5</xdr:col>
      <xdr:colOff>180975</xdr:colOff>
      <xdr:row>12</xdr:row>
      <xdr:rowOff>238125</xdr:rowOff>
    </xdr:from>
    <xdr:to>
      <xdr:col>6</xdr:col>
      <xdr:colOff>742950</xdr:colOff>
      <xdr:row>16</xdr:row>
      <xdr:rowOff>276225</xdr:rowOff>
    </xdr:to>
    <xdr:sp>
      <xdr:nvSpPr>
        <xdr:cNvPr id="3" name="3" hidden="1"/>
        <xdr:cNvSpPr>
          <a:spLocks/>
        </xdr:cNvSpPr>
      </xdr:nvSpPr>
      <xdr:spPr>
        <a:xfrm>
          <a:off x="4048125" y="3819525"/>
          <a:ext cx="1352550" cy="12573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物流成本:指打包物料和运费支出 10%
</a:t>
          </a:r>
        </a:p>
      </xdr:txBody>
    </xdr:sp>
    <xdr:clientData/>
  </xdr:twoCellAnchor>
  <xdr:twoCellAnchor>
    <xdr:from>
      <xdr:col>5</xdr:col>
      <xdr:colOff>180975</xdr:colOff>
      <xdr:row>13</xdr:row>
      <xdr:rowOff>238125</xdr:rowOff>
    </xdr:from>
    <xdr:to>
      <xdr:col>6</xdr:col>
      <xdr:colOff>742950</xdr:colOff>
      <xdr:row>23</xdr:row>
      <xdr:rowOff>266700</xdr:rowOff>
    </xdr:to>
    <xdr:sp>
      <xdr:nvSpPr>
        <xdr:cNvPr id="4" name="4" hidden="1"/>
        <xdr:cNvSpPr>
          <a:spLocks/>
        </xdr:cNvSpPr>
      </xdr:nvSpPr>
      <xdr:spPr>
        <a:xfrm>
          <a:off x="4048125" y="4124325"/>
          <a:ext cx="1352550" cy="3076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办公成本:杂费5%
</a:t>
          </a:r>
        </a:p>
      </xdr:txBody>
    </xdr:sp>
    <xdr:clientData/>
  </xdr:twoCellAnchor>
  <xdr:twoCellAnchor>
    <xdr:from>
      <xdr:col>5</xdr:col>
      <xdr:colOff>180975</xdr:colOff>
      <xdr:row>14</xdr:row>
      <xdr:rowOff>238125</xdr:rowOff>
    </xdr:from>
    <xdr:to>
      <xdr:col>6</xdr:col>
      <xdr:colOff>742950</xdr:colOff>
      <xdr:row>24</xdr:row>
      <xdr:rowOff>266700</xdr:rowOff>
    </xdr:to>
    <xdr:sp>
      <xdr:nvSpPr>
        <xdr:cNvPr id="5" name="5" hidden="1"/>
        <xdr:cNvSpPr>
          <a:spLocks/>
        </xdr:cNvSpPr>
      </xdr:nvSpPr>
      <xdr:spPr>
        <a:xfrm>
          <a:off x="4048125" y="4429125"/>
          <a:ext cx="1352550" cy="30765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货品成本:指库存产品的成本金额30%
</a:t>
          </a:r>
        </a:p>
      </xdr:txBody>
    </xdr:sp>
    <xdr:clientData/>
  </xdr:twoCellAnchor>
  <xdr:twoCellAnchor editAs="absolute">
    <xdr:from>
      <xdr:col>2</xdr:col>
      <xdr:colOff>581025</xdr:colOff>
      <xdr:row>0</xdr:row>
      <xdr:rowOff>0</xdr:rowOff>
    </xdr:from>
    <xdr:to>
      <xdr:col>43</xdr:col>
      <xdr:colOff>571500</xdr:colOff>
      <xdr:row>0</xdr:row>
      <xdr:rowOff>0</xdr:rowOff>
    </xdr:to>
    <xdr:sp>
      <xdr:nvSpPr>
        <xdr:cNvPr id="6" name="6" hidden="1"/>
        <xdr:cNvSpPr>
          <a:spLocks/>
        </xdr:cNvSpPr>
      </xdr:nvSpPr>
      <xdr:spPr>
        <a:xfrm>
          <a:off x="2143125" y="0"/>
          <a:ext cx="277272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总投入</a:t>
          </a:r>
        </a:p>
      </xdr:txBody>
    </xdr:sp>
    <xdr:clientData/>
  </xdr:twoCellAnchor>
  <xdr:twoCellAnchor editAs="oneCell">
    <xdr:from>
      <xdr:col>10</xdr:col>
      <xdr:colOff>9525</xdr:colOff>
      <xdr:row>38</xdr:row>
      <xdr:rowOff>171450</xdr:rowOff>
    </xdr:from>
    <xdr:to>
      <xdr:col>12</xdr:col>
      <xdr:colOff>190500</xdr:colOff>
      <xdr:row>44</xdr:row>
      <xdr:rowOff>142875</xdr:rowOff>
    </xdr:to>
    <xdr:pic>
      <xdr:nvPicPr>
        <xdr:cNvPr id="7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325880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12</xdr:row>
      <xdr:rowOff>9525</xdr:rowOff>
    </xdr:from>
    <xdr:to>
      <xdr:col>8</xdr:col>
      <xdr:colOff>657225</xdr:colOff>
      <xdr:row>18</xdr:row>
      <xdr:rowOff>133350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4772025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31</xdr:row>
      <xdr:rowOff>161925</xdr:rowOff>
    </xdr:from>
    <xdr:to>
      <xdr:col>10</xdr:col>
      <xdr:colOff>447675</xdr:colOff>
      <xdr:row>39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7058025"/>
          <a:ext cx="1809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533400</xdr:colOff>
      <xdr:row>24</xdr:row>
      <xdr:rowOff>19050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21920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457200</xdr:colOff>
      <xdr:row>0</xdr:row>
      <xdr:rowOff>19050</xdr:rowOff>
    </xdr:from>
    <xdr:to>
      <xdr:col>11</xdr:col>
      <xdr:colOff>285750</xdr:colOff>
      <xdr:row>1</xdr:row>
      <xdr:rowOff>266700</xdr:rowOff>
    </xdr:to>
    <xdr:sp>
      <xdr:nvSpPr>
        <xdr:cNvPr id="1" name="Comment 2" hidden="1"/>
        <xdr:cNvSpPr>
          <a:spLocks/>
        </xdr:cNvSpPr>
      </xdr:nvSpPr>
      <xdr:spPr>
        <a:xfrm>
          <a:off x="8763000" y="19050"/>
          <a:ext cx="1162050" cy="419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>
    <xdr:from>
      <xdr:col>24</xdr:col>
      <xdr:colOff>142875</xdr:colOff>
      <xdr:row>0</xdr:row>
      <xdr:rowOff>28575</xdr:rowOff>
    </xdr:from>
    <xdr:to>
      <xdr:col>25</xdr:col>
      <xdr:colOff>676275</xdr:colOff>
      <xdr:row>4</xdr:row>
      <xdr:rowOff>57150</xdr:rowOff>
    </xdr:to>
    <xdr:sp>
      <xdr:nvSpPr>
        <xdr:cNvPr id="2" name="Comment 3" hidden="1"/>
        <xdr:cNvSpPr>
          <a:spLocks/>
        </xdr:cNvSpPr>
      </xdr:nvSpPr>
      <xdr:spPr>
        <a:xfrm>
          <a:off x="18888075" y="28575"/>
          <a:ext cx="1219200" cy="1057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每个人每月绩效工资：500*当月绩效比例（绩效分所对应的比例）
</a:t>
          </a:r>
        </a:p>
      </xdr:txBody>
    </xdr:sp>
    <xdr:clientData/>
  </xdr:twoCellAnchor>
  <xdr:twoCellAnchor editAs="oneCell">
    <xdr:from>
      <xdr:col>4</xdr:col>
      <xdr:colOff>857250</xdr:colOff>
      <xdr:row>22</xdr:row>
      <xdr:rowOff>47625</xdr:rowOff>
    </xdr:from>
    <xdr:to>
      <xdr:col>6</xdr:col>
      <xdr:colOff>714375</xdr:colOff>
      <xdr:row>29</xdr:row>
      <xdr:rowOff>161925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229100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142875</xdr:rowOff>
    </xdr:from>
    <xdr:to>
      <xdr:col>9</xdr:col>
      <xdr:colOff>228600</xdr:colOff>
      <xdr:row>2</xdr:row>
      <xdr:rowOff>104775</xdr:rowOff>
    </xdr:to>
    <xdr:sp>
      <xdr:nvSpPr>
        <xdr:cNvPr id="1" name="Comment 2" hidden="1"/>
        <xdr:cNvSpPr>
          <a:spLocks/>
        </xdr:cNvSpPr>
      </xdr:nvSpPr>
      <xdr:spPr>
        <a:xfrm>
          <a:off x="5591175" y="14287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500*0.5-1</a:t>
          </a:r>
        </a:p>
      </xdr:txBody>
    </xdr:sp>
    <xdr:clientData/>
  </xdr:twoCellAnchor>
  <xdr:twoCellAnchor editAs="absolute">
    <xdr:from>
      <xdr:col>13</xdr:col>
      <xdr:colOff>409575</xdr:colOff>
      <xdr:row>0</xdr:row>
      <xdr:rowOff>142875</xdr:rowOff>
    </xdr:from>
    <xdr:to>
      <xdr:col>15</xdr:col>
      <xdr:colOff>561975</xdr:colOff>
      <xdr:row>2</xdr:row>
      <xdr:rowOff>104775</xdr:rowOff>
    </xdr:to>
    <xdr:sp>
      <xdr:nvSpPr>
        <xdr:cNvPr id="2" name="Comment 3" hidden="1"/>
        <xdr:cNvSpPr>
          <a:spLocks/>
        </xdr:cNvSpPr>
      </xdr:nvSpPr>
      <xdr:spPr>
        <a:xfrm>
          <a:off x="9744075" y="14287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500*0.5-1</a:t>
          </a:r>
        </a:p>
      </xdr:txBody>
    </xdr:sp>
    <xdr:clientData/>
  </xdr:twoCellAnchor>
  <xdr:twoCellAnchor editAs="absolute">
    <xdr:from>
      <xdr:col>20</xdr:col>
      <xdr:colOff>9525</xdr:colOff>
      <xdr:row>0</xdr:row>
      <xdr:rowOff>142875</xdr:rowOff>
    </xdr:from>
    <xdr:to>
      <xdr:col>21</xdr:col>
      <xdr:colOff>561975</xdr:colOff>
      <xdr:row>2</xdr:row>
      <xdr:rowOff>104775</xdr:rowOff>
    </xdr:to>
    <xdr:sp>
      <xdr:nvSpPr>
        <xdr:cNvPr id="3" name="Comment 4" hidden="1"/>
        <xdr:cNvSpPr>
          <a:spLocks/>
        </xdr:cNvSpPr>
      </xdr:nvSpPr>
      <xdr:spPr>
        <a:xfrm>
          <a:off x="13839825" y="14287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500*0.5-1</a:t>
          </a:r>
        </a:p>
      </xdr:txBody>
    </xdr:sp>
    <xdr:clientData/>
  </xdr:twoCellAnchor>
  <xdr:twoCellAnchor editAs="absolute">
    <xdr:from>
      <xdr:col>26</xdr:col>
      <xdr:colOff>9525</xdr:colOff>
      <xdr:row>0</xdr:row>
      <xdr:rowOff>142875</xdr:rowOff>
    </xdr:from>
    <xdr:to>
      <xdr:col>27</xdr:col>
      <xdr:colOff>561975</xdr:colOff>
      <xdr:row>2</xdr:row>
      <xdr:rowOff>104775</xdr:rowOff>
    </xdr:to>
    <xdr:sp>
      <xdr:nvSpPr>
        <xdr:cNvPr id="4" name="Comment 5" hidden="1"/>
        <xdr:cNvSpPr>
          <a:spLocks/>
        </xdr:cNvSpPr>
      </xdr:nvSpPr>
      <xdr:spPr>
        <a:xfrm>
          <a:off x="17954625" y="14287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500*0.5-1</a:t>
          </a:r>
        </a:p>
      </xdr:txBody>
    </xdr:sp>
    <xdr:clientData/>
  </xdr:twoCellAnchor>
  <xdr:twoCellAnchor editAs="absolute">
    <xdr:from>
      <xdr:col>7</xdr:col>
      <xdr:colOff>371475</xdr:colOff>
      <xdr:row>1</xdr:row>
      <xdr:rowOff>371475</xdr:rowOff>
    </xdr:from>
    <xdr:to>
      <xdr:col>9</xdr:col>
      <xdr:colOff>228600</xdr:colOff>
      <xdr:row>4</xdr:row>
      <xdr:rowOff>161925</xdr:rowOff>
    </xdr:to>
    <xdr:sp>
      <xdr:nvSpPr>
        <xdr:cNvPr id="5" name="Comment 6" hidden="1"/>
        <xdr:cNvSpPr>
          <a:spLocks/>
        </xdr:cNvSpPr>
      </xdr:nvSpPr>
      <xdr:spPr>
        <a:xfrm>
          <a:off x="5591175" y="6572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1</xdr:row>
      <xdr:rowOff>371475</xdr:rowOff>
    </xdr:from>
    <xdr:to>
      <xdr:col>15</xdr:col>
      <xdr:colOff>561975</xdr:colOff>
      <xdr:row>4</xdr:row>
      <xdr:rowOff>161925</xdr:rowOff>
    </xdr:to>
    <xdr:sp>
      <xdr:nvSpPr>
        <xdr:cNvPr id="6" name="Comment 7" hidden="1"/>
        <xdr:cNvSpPr>
          <a:spLocks/>
        </xdr:cNvSpPr>
      </xdr:nvSpPr>
      <xdr:spPr>
        <a:xfrm>
          <a:off x="9744075" y="6572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1</xdr:row>
      <xdr:rowOff>371475</xdr:rowOff>
    </xdr:from>
    <xdr:to>
      <xdr:col>21</xdr:col>
      <xdr:colOff>561975</xdr:colOff>
      <xdr:row>4</xdr:row>
      <xdr:rowOff>161925</xdr:rowOff>
    </xdr:to>
    <xdr:sp>
      <xdr:nvSpPr>
        <xdr:cNvPr id="7" name="Comment 8" hidden="1"/>
        <xdr:cNvSpPr>
          <a:spLocks/>
        </xdr:cNvSpPr>
      </xdr:nvSpPr>
      <xdr:spPr>
        <a:xfrm>
          <a:off x="13839825" y="6572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1</xdr:row>
      <xdr:rowOff>371475</xdr:rowOff>
    </xdr:from>
    <xdr:to>
      <xdr:col>27</xdr:col>
      <xdr:colOff>561975</xdr:colOff>
      <xdr:row>4</xdr:row>
      <xdr:rowOff>161925</xdr:rowOff>
    </xdr:to>
    <xdr:sp>
      <xdr:nvSpPr>
        <xdr:cNvPr id="8" name="Comment 9" hidden="1"/>
        <xdr:cNvSpPr>
          <a:spLocks/>
        </xdr:cNvSpPr>
      </xdr:nvSpPr>
      <xdr:spPr>
        <a:xfrm>
          <a:off x="17954625" y="6572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2</xdr:row>
      <xdr:rowOff>85725</xdr:rowOff>
    </xdr:from>
    <xdr:to>
      <xdr:col>9</xdr:col>
      <xdr:colOff>228600</xdr:colOff>
      <xdr:row>5</xdr:row>
      <xdr:rowOff>161925</xdr:rowOff>
    </xdr:to>
    <xdr:sp>
      <xdr:nvSpPr>
        <xdr:cNvPr id="9" name="Comment 10" hidden="1"/>
        <xdr:cNvSpPr>
          <a:spLocks/>
        </xdr:cNvSpPr>
      </xdr:nvSpPr>
      <xdr:spPr>
        <a:xfrm>
          <a:off x="5591175" y="8858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2</xdr:row>
      <xdr:rowOff>85725</xdr:rowOff>
    </xdr:from>
    <xdr:to>
      <xdr:col>15</xdr:col>
      <xdr:colOff>561975</xdr:colOff>
      <xdr:row>5</xdr:row>
      <xdr:rowOff>161925</xdr:rowOff>
    </xdr:to>
    <xdr:sp>
      <xdr:nvSpPr>
        <xdr:cNvPr id="10" name="Comment 11" hidden="1"/>
        <xdr:cNvSpPr>
          <a:spLocks/>
        </xdr:cNvSpPr>
      </xdr:nvSpPr>
      <xdr:spPr>
        <a:xfrm>
          <a:off x="9744075" y="8858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2</xdr:row>
      <xdr:rowOff>85725</xdr:rowOff>
    </xdr:from>
    <xdr:to>
      <xdr:col>21</xdr:col>
      <xdr:colOff>561975</xdr:colOff>
      <xdr:row>5</xdr:row>
      <xdr:rowOff>161925</xdr:rowOff>
    </xdr:to>
    <xdr:sp>
      <xdr:nvSpPr>
        <xdr:cNvPr id="11" name="Comment 12" hidden="1"/>
        <xdr:cNvSpPr>
          <a:spLocks/>
        </xdr:cNvSpPr>
      </xdr:nvSpPr>
      <xdr:spPr>
        <a:xfrm>
          <a:off x="13839825" y="8858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2</xdr:row>
      <xdr:rowOff>85725</xdr:rowOff>
    </xdr:from>
    <xdr:to>
      <xdr:col>27</xdr:col>
      <xdr:colOff>561975</xdr:colOff>
      <xdr:row>5</xdr:row>
      <xdr:rowOff>161925</xdr:rowOff>
    </xdr:to>
    <xdr:sp>
      <xdr:nvSpPr>
        <xdr:cNvPr id="12" name="Comment 13" hidden="1"/>
        <xdr:cNvSpPr>
          <a:spLocks/>
        </xdr:cNvSpPr>
      </xdr:nvSpPr>
      <xdr:spPr>
        <a:xfrm>
          <a:off x="17954625" y="8858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3</xdr:row>
      <xdr:rowOff>85725</xdr:rowOff>
    </xdr:from>
    <xdr:to>
      <xdr:col>9</xdr:col>
      <xdr:colOff>228600</xdr:colOff>
      <xdr:row>6</xdr:row>
      <xdr:rowOff>161925</xdr:rowOff>
    </xdr:to>
    <xdr:sp>
      <xdr:nvSpPr>
        <xdr:cNvPr id="13" name="Comment 14" hidden="1"/>
        <xdr:cNvSpPr>
          <a:spLocks/>
        </xdr:cNvSpPr>
      </xdr:nvSpPr>
      <xdr:spPr>
        <a:xfrm>
          <a:off x="5591175" y="11144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3</xdr:row>
      <xdr:rowOff>85725</xdr:rowOff>
    </xdr:from>
    <xdr:to>
      <xdr:col>15</xdr:col>
      <xdr:colOff>561975</xdr:colOff>
      <xdr:row>6</xdr:row>
      <xdr:rowOff>161925</xdr:rowOff>
    </xdr:to>
    <xdr:sp>
      <xdr:nvSpPr>
        <xdr:cNvPr id="14" name="Comment 15" hidden="1"/>
        <xdr:cNvSpPr>
          <a:spLocks/>
        </xdr:cNvSpPr>
      </xdr:nvSpPr>
      <xdr:spPr>
        <a:xfrm>
          <a:off x="9744075" y="11144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3</xdr:row>
      <xdr:rowOff>85725</xdr:rowOff>
    </xdr:from>
    <xdr:to>
      <xdr:col>21</xdr:col>
      <xdr:colOff>561975</xdr:colOff>
      <xdr:row>6</xdr:row>
      <xdr:rowOff>161925</xdr:rowOff>
    </xdr:to>
    <xdr:sp>
      <xdr:nvSpPr>
        <xdr:cNvPr id="15" name="Comment 16" hidden="1"/>
        <xdr:cNvSpPr>
          <a:spLocks/>
        </xdr:cNvSpPr>
      </xdr:nvSpPr>
      <xdr:spPr>
        <a:xfrm>
          <a:off x="13839825" y="11144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3</xdr:row>
      <xdr:rowOff>85725</xdr:rowOff>
    </xdr:from>
    <xdr:to>
      <xdr:col>27</xdr:col>
      <xdr:colOff>561975</xdr:colOff>
      <xdr:row>6</xdr:row>
      <xdr:rowOff>161925</xdr:rowOff>
    </xdr:to>
    <xdr:sp>
      <xdr:nvSpPr>
        <xdr:cNvPr id="16" name="Comment 17" hidden="1"/>
        <xdr:cNvSpPr>
          <a:spLocks/>
        </xdr:cNvSpPr>
      </xdr:nvSpPr>
      <xdr:spPr>
        <a:xfrm>
          <a:off x="17954625" y="11144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4</xdr:row>
      <xdr:rowOff>85725</xdr:rowOff>
    </xdr:from>
    <xdr:to>
      <xdr:col>9</xdr:col>
      <xdr:colOff>228600</xdr:colOff>
      <xdr:row>7</xdr:row>
      <xdr:rowOff>161925</xdr:rowOff>
    </xdr:to>
    <xdr:sp>
      <xdr:nvSpPr>
        <xdr:cNvPr id="17" name="Comment 18" hidden="1"/>
        <xdr:cNvSpPr>
          <a:spLocks/>
        </xdr:cNvSpPr>
      </xdr:nvSpPr>
      <xdr:spPr>
        <a:xfrm>
          <a:off x="5591175" y="13430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4</xdr:row>
      <xdr:rowOff>85725</xdr:rowOff>
    </xdr:from>
    <xdr:to>
      <xdr:col>15</xdr:col>
      <xdr:colOff>561975</xdr:colOff>
      <xdr:row>7</xdr:row>
      <xdr:rowOff>161925</xdr:rowOff>
    </xdr:to>
    <xdr:sp>
      <xdr:nvSpPr>
        <xdr:cNvPr id="18" name="Comment 19" hidden="1"/>
        <xdr:cNvSpPr>
          <a:spLocks/>
        </xdr:cNvSpPr>
      </xdr:nvSpPr>
      <xdr:spPr>
        <a:xfrm>
          <a:off x="9744075" y="13430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4</xdr:row>
      <xdr:rowOff>85725</xdr:rowOff>
    </xdr:from>
    <xdr:to>
      <xdr:col>21</xdr:col>
      <xdr:colOff>561975</xdr:colOff>
      <xdr:row>7</xdr:row>
      <xdr:rowOff>161925</xdr:rowOff>
    </xdr:to>
    <xdr:sp>
      <xdr:nvSpPr>
        <xdr:cNvPr id="19" name="Comment 20" hidden="1"/>
        <xdr:cNvSpPr>
          <a:spLocks/>
        </xdr:cNvSpPr>
      </xdr:nvSpPr>
      <xdr:spPr>
        <a:xfrm>
          <a:off x="13839825" y="13430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4</xdr:row>
      <xdr:rowOff>85725</xdr:rowOff>
    </xdr:from>
    <xdr:to>
      <xdr:col>27</xdr:col>
      <xdr:colOff>561975</xdr:colOff>
      <xdr:row>7</xdr:row>
      <xdr:rowOff>161925</xdr:rowOff>
    </xdr:to>
    <xdr:sp>
      <xdr:nvSpPr>
        <xdr:cNvPr id="20" name="Comment 21" hidden="1"/>
        <xdr:cNvSpPr>
          <a:spLocks/>
        </xdr:cNvSpPr>
      </xdr:nvSpPr>
      <xdr:spPr>
        <a:xfrm>
          <a:off x="17954625" y="13430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5</xdr:row>
      <xdr:rowOff>85725</xdr:rowOff>
    </xdr:from>
    <xdr:to>
      <xdr:col>9</xdr:col>
      <xdr:colOff>228600</xdr:colOff>
      <xdr:row>8</xdr:row>
      <xdr:rowOff>161925</xdr:rowOff>
    </xdr:to>
    <xdr:sp>
      <xdr:nvSpPr>
        <xdr:cNvPr id="21" name="Comment 22" hidden="1"/>
        <xdr:cNvSpPr>
          <a:spLocks/>
        </xdr:cNvSpPr>
      </xdr:nvSpPr>
      <xdr:spPr>
        <a:xfrm>
          <a:off x="5591175" y="15716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5</xdr:row>
      <xdr:rowOff>85725</xdr:rowOff>
    </xdr:from>
    <xdr:to>
      <xdr:col>15</xdr:col>
      <xdr:colOff>561975</xdr:colOff>
      <xdr:row>8</xdr:row>
      <xdr:rowOff>161925</xdr:rowOff>
    </xdr:to>
    <xdr:sp>
      <xdr:nvSpPr>
        <xdr:cNvPr id="22" name="Comment 23" hidden="1"/>
        <xdr:cNvSpPr>
          <a:spLocks/>
        </xdr:cNvSpPr>
      </xdr:nvSpPr>
      <xdr:spPr>
        <a:xfrm>
          <a:off x="9744075" y="15716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5</xdr:row>
      <xdr:rowOff>85725</xdr:rowOff>
    </xdr:from>
    <xdr:to>
      <xdr:col>21</xdr:col>
      <xdr:colOff>561975</xdr:colOff>
      <xdr:row>8</xdr:row>
      <xdr:rowOff>161925</xdr:rowOff>
    </xdr:to>
    <xdr:sp>
      <xdr:nvSpPr>
        <xdr:cNvPr id="23" name="Comment 24" hidden="1"/>
        <xdr:cNvSpPr>
          <a:spLocks/>
        </xdr:cNvSpPr>
      </xdr:nvSpPr>
      <xdr:spPr>
        <a:xfrm>
          <a:off x="13839825" y="15716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5</xdr:row>
      <xdr:rowOff>85725</xdr:rowOff>
    </xdr:from>
    <xdr:to>
      <xdr:col>27</xdr:col>
      <xdr:colOff>561975</xdr:colOff>
      <xdr:row>8</xdr:row>
      <xdr:rowOff>161925</xdr:rowOff>
    </xdr:to>
    <xdr:sp>
      <xdr:nvSpPr>
        <xdr:cNvPr id="24" name="Comment 25" hidden="1"/>
        <xdr:cNvSpPr>
          <a:spLocks/>
        </xdr:cNvSpPr>
      </xdr:nvSpPr>
      <xdr:spPr>
        <a:xfrm>
          <a:off x="17954625" y="15716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6</xdr:row>
      <xdr:rowOff>85725</xdr:rowOff>
    </xdr:from>
    <xdr:to>
      <xdr:col>9</xdr:col>
      <xdr:colOff>228600</xdr:colOff>
      <xdr:row>9</xdr:row>
      <xdr:rowOff>161925</xdr:rowOff>
    </xdr:to>
    <xdr:sp>
      <xdr:nvSpPr>
        <xdr:cNvPr id="25" name="Comment 26" hidden="1"/>
        <xdr:cNvSpPr>
          <a:spLocks/>
        </xdr:cNvSpPr>
      </xdr:nvSpPr>
      <xdr:spPr>
        <a:xfrm>
          <a:off x="5591175" y="18002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6</xdr:row>
      <xdr:rowOff>85725</xdr:rowOff>
    </xdr:from>
    <xdr:to>
      <xdr:col>15</xdr:col>
      <xdr:colOff>561975</xdr:colOff>
      <xdr:row>9</xdr:row>
      <xdr:rowOff>161925</xdr:rowOff>
    </xdr:to>
    <xdr:sp>
      <xdr:nvSpPr>
        <xdr:cNvPr id="26" name="Comment 27" hidden="1"/>
        <xdr:cNvSpPr>
          <a:spLocks/>
        </xdr:cNvSpPr>
      </xdr:nvSpPr>
      <xdr:spPr>
        <a:xfrm>
          <a:off x="9744075" y="18002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6</xdr:row>
      <xdr:rowOff>85725</xdr:rowOff>
    </xdr:from>
    <xdr:to>
      <xdr:col>21</xdr:col>
      <xdr:colOff>561975</xdr:colOff>
      <xdr:row>9</xdr:row>
      <xdr:rowOff>161925</xdr:rowOff>
    </xdr:to>
    <xdr:sp>
      <xdr:nvSpPr>
        <xdr:cNvPr id="27" name="Comment 28" hidden="1"/>
        <xdr:cNvSpPr>
          <a:spLocks/>
        </xdr:cNvSpPr>
      </xdr:nvSpPr>
      <xdr:spPr>
        <a:xfrm>
          <a:off x="13839825" y="18002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6</xdr:row>
      <xdr:rowOff>85725</xdr:rowOff>
    </xdr:from>
    <xdr:to>
      <xdr:col>27</xdr:col>
      <xdr:colOff>561975</xdr:colOff>
      <xdr:row>9</xdr:row>
      <xdr:rowOff>161925</xdr:rowOff>
    </xdr:to>
    <xdr:sp>
      <xdr:nvSpPr>
        <xdr:cNvPr id="28" name="Comment 29" hidden="1"/>
        <xdr:cNvSpPr>
          <a:spLocks/>
        </xdr:cNvSpPr>
      </xdr:nvSpPr>
      <xdr:spPr>
        <a:xfrm>
          <a:off x="17954625" y="18002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7</xdr:row>
      <xdr:rowOff>85725</xdr:rowOff>
    </xdr:from>
    <xdr:to>
      <xdr:col>9</xdr:col>
      <xdr:colOff>228600</xdr:colOff>
      <xdr:row>10</xdr:row>
      <xdr:rowOff>161925</xdr:rowOff>
    </xdr:to>
    <xdr:sp>
      <xdr:nvSpPr>
        <xdr:cNvPr id="29" name="Comment 30" hidden="1"/>
        <xdr:cNvSpPr>
          <a:spLocks/>
        </xdr:cNvSpPr>
      </xdr:nvSpPr>
      <xdr:spPr>
        <a:xfrm>
          <a:off x="5591175" y="2028825"/>
          <a:ext cx="1228725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7</xdr:row>
      <xdr:rowOff>85725</xdr:rowOff>
    </xdr:from>
    <xdr:to>
      <xdr:col>15</xdr:col>
      <xdr:colOff>561975</xdr:colOff>
      <xdr:row>10</xdr:row>
      <xdr:rowOff>161925</xdr:rowOff>
    </xdr:to>
    <xdr:sp>
      <xdr:nvSpPr>
        <xdr:cNvPr id="30" name="Comment 31" hidden="1"/>
        <xdr:cNvSpPr>
          <a:spLocks/>
        </xdr:cNvSpPr>
      </xdr:nvSpPr>
      <xdr:spPr>
        <a:xfrm>
          <a:off x="9744075" y="2028825"/>
          <a:ext cx="12763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7</xdr:row>
      <xdr:rowOff>85725</xdr:rowOff>
    </xdr:from>
    <xdr:to>
      <xdr:col>21</xdr:col>
      <xdr:colOff>561975</xdr:colOff>
      <xdr:row>10</xdr:row>
      <xdr:rowOff>161925</xdr:rowOff>
    </xdr:to>
    <xdr:sp>
      <xdr:nvSpPr>
        <xdr:cNvPr id="31" name="Comment 32" hidden="1"/>
        <xdr:cNvSpPr>
          <a:spLocks/>
        </xdr:cNvSpPr>
      </xdr:nvSpPr>
      <xdr:spPr>
        <a:xfrm>
          <a:off x="13839825" y="20288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7</xdr:row>
      <xdr:rowOff>85725</xdr:rowOff>
    </xdr:from>
    <xdr:to>
      <xdr:col>27</xdr:col>
      <xdr:colOff>561975</xdr:colOff>
      <xdr:row>10</xdr:row>
      <xdr:rowOff>161925</xdr:rowOff>
    </xdr:to>
    <xdr:sp>
      <xdr:nvSpPr>
        <xdr:cNvPr id="32" name="Comment 33" hidden="1"/>
        <xdr:cNvSpPr>
          <a:spLocks/>
        </xdr:cNvSpPr>
      </xdr:nvSpPr>
      <xdr:spPr>
        <a:xfrm>
          <a:off x="17954625" y="2028825"/>
          <a:ext cx="1238250" cy="7620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8</xdr:row>
      <xdr:rowOff>85725</xdr:rowOff>
    </xdr:from>
    <xdr:to>
      <xdr:col>9</xdr:col>
      <xdr:colOff>228600</xdr:colOff>
      <xdr:row>11</xdr:row>
      <xdr:rowOff>104775</xdr:rowOff>
    </xdr:to>
    <xdr:sp>
      <xdr:nvSpPr>
        <xdr:cNvPr id="33" name="Comment 34" hidden="1"/>
        <xdr:cNvSpPr>
          <a:spLocks/>
        </xdr:cNvSpPr>
      </xdr:nvSpPr>
      <xdr:spPr>
        <a:xfrm>
          <a:off x="5591175" y="2257425"/>
          <a:ext cx="12287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8</xdr:row>
      <xdr:rowOff>85725</xdr:rowOff>
    </xdr:from>
    <xdr:to>
      <xdr:col>15</xdr:col>
      <xdr:colOff>561975</xdr:colOff>
      <xdr:row>11</xdr:row>
      <xdr:rowOff>104775</xdr:rowOff>
    </xdr:to>
    <xdr:sp>
      <xdr:nvSpPr>
        <xdr:cNvPr id="34" name="Comment 35" hidden="1"/>
        <xdr:cNvSpPr>
          <a:spLocks/>
        </xdr:cNvSpPr>
      </xdr:nvSpPr>
      <xdr:spPr>
        <a:xfrm>
          <a:off x="9744075" y="2257425"/>
          <a:ext cx="12763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8</xdr:row>
      <xdr:rowOff>85725</xdr:rowOff>
    </xdr:from>
    <xdr:to>
      <xdr:col>21</xdr:col>
      <xdr:colOff>561975</xdr:colOff>
      <xdr:row>11</xdr:row>
      <xdr:rowOff>104775</xdr:rowOff>
    </xdr:to>
    <xdr:sp>
      <xdr:nvSpPr>
        <xdr:cNvPr id="35" name="Comment 36" hidden="1"/>
        <xdr:cNvSpPr>
          <a:spLocks/>
        </xdr:cNvSpPr>
      </xdr:nvSpPr>
      <xdr:spPr>
        <a:xfrm>
          <a:off x="13839825" y="2257425"/>
          <a:ext cx="12382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8</xdr:row>
      <xdr:rowOff>85725</xdr:rowOff>
    </xdr:from>
    <xdr:to>
      <xdr:col>27</xdr:col>
      <xdr:colOff>561975</xdr:colOff>
      <xdr:row>11</xdr:row>
      <xdr:rowOff>104775</xdr:rowOff>
    </xdr:to>
    <xdr:sp>
      <xdr:nvSpPr>
        <xdr:cNvPr id="36" name="Comment 37" hidden="1"/>
        <xdr:cNvSpPr>
          <a:spLocks/>
        </xdr:cNvSpPr>
      </xdr:nvSpPr>
      <xdr:spPr>
        <a:xfrm>
          <a:off x="17954625" y="2257425"/>
          <a:ext cx="12382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9</xdr:row>
      <xdr:rowOff>85725</xdr:rowOff>
    </xdr:from>
    <xdr:to>
      <xdr:col>9</xdr:col>
      <xdr:colOff>228600</xdr:colOff>
      <xdr:row>12</xdr:row>
      <xdr:rowOff>57150</xdr:rowOff>
    </xdr:to>
    <xdr:sp>
      <xdr:nvSpPr>
        <xdr:cNvPr id="37" name="Comment 38" hidden="1"/>
        <xdr:cNvSpPr>
          <a:spLocks/>
        </xdr:cNvSpPr>
      </xdr:nvSpPr>
      <xdr:spPr>
        <a:xfrm>
          <a:off x="5591175" y="2486025"/>
          <a:ext cx="1228725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9</xdr:row>
      <xdr:rowOff>85725</xdr:rowOff>
    </xdr:from>
    <xdr:to>
      <xdr:col>15</xdr:col>
      <xdr:colOff>561975</xdr:colOff>
      <xdr:row>12</xdr:row>
      <xdr:rowOff>57150</xdr:rowOff>
    </xdr:to>
    <xdr:sp>
      <xdr:nvSpPr>
        <xdr:cNvPr id="38" name="Comment 39" hidden="1"/>
        <xdr:cNvSpPr>
          <a:spLocks/>
        </xdr:cNvSpPr>
      </xdr:nvSpPr>
      <xdr:spPr>
        <a:xfrm>
          <a:off x="9744075" y="2486025"/>
          <a:ext cx="127635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9</xdr:row>
      <xdr:rowOff>85725</xdr:rowOff>
    </xdr:from>
    <xdr:to>
      <xdr:col>21</xdr:col>
      <xdr:colOff>561975</xdr:colOff>
      <xdr:row>12</xdr:row>
      <xdr:rowOff>57150</xdr:rowOff>
    </xdr:to>
    <xdr:sp>
      <xdr:nvSpPr>
        <xdr:cNvPr id="39" name="Comment 40" hidden="1"/>
        <xdr:cNvSpPr>
          <a:spLocks/>
        </xdr:cNvSpPr>
      </xdr:nvSpPr>
      <xdr:spPr>
        <a:xfrm>
          <a:off x="13839825" y="2486025"/>
          <a:ext cx="123825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9</xdr:row>
      <xdr:rowOff>85725</xdr:rowOff>
    </xdr:from>
    <xdr:to>
      <xdr:col>27</xdr:col>
      <xdr:colOff>561975</xdr:colOff>
      <xdr:row>12</xdr:row>
      <xdr:rowOff>57150</xdr:rowOff>
    </xdr:to>
    <xdr:sp>
      <xdr:nvSpPr>
        <xdr:cNvPr id="40" name="Comment 41" hidden="1"/>
        <xdr:cNvSpPr>
          <a:spLocks/>
        </xdr:cNvSpPr>
      </xdr:nvSpPr>
      <xdr:spPr>
        <a:xfrm>
          <a:off x="17954625" y="2486025"/>
          <a:ext cx="1238250" cy="657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10</xdr:row>
      <xdr:rowOff>85725</xdr:rowOff>
    </xdr:from>
    <xdr:to>
      <xdr:col>9</xdr:col>
      <xdr:colOff>228600</xdr:colOff>
      <xdr:row>13</xdr:row>
      <xdr:rowOff>9525</xdr:rowOff>
    </xdr:to>
    <xdr:sp>
      <xdr:nvSpPr>
        <xdr:cNvPr id="41" name="Comment 42" hidden="1"/>
        <xdr:cNvSpPr>
          <a:spLocks/>
        </xdr:cNvSpPr>
      </xdr:nvSpPr>
      <xdr:spPr>
        <a:xfrm>
          <a:off x="5591175" y="2714625"/>
          <a:ext cx="1228725" cy="609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10</xdr:row>
      <xdr:rowOff>85725</xdr:rowOff>
    </xdr:from>
    <xdr:to>
      <xdr:col>15</xdr:col>
      <xdr:colOff>561975</xdr:colOff>
      <xdr:row>13</xdr:row>
      <xdr:rowOff>9525</xdr:rowOff>
    </xdr:to>
    <xdr:sp>
      <xdr:nvSpPr>
        <xdr:cNvPr id="42" name="Comment 43" hidden="1"/>
        <xdr:cNvSpPr>
          <a:spLocks/>
        </xdr:cNvSpPr>
      </xdr:nvSpPr>
      <xdr:spPr>
        <a:xfrm>
          <a:off x="9744075" y="2714625"/>
          <a:ext cx="1276350" cy="609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10</xdr:row>
      <xdr:rowOff>85725</xdr:rowOff>
    </xdr:from>
    <xdr:to>
      <xdr:col>21</xdr:col>
      <xdr:colOff>561975</xdr:colOff>
      <xdr:row>13</xdr:row>
      <xdr:rowOff>9525</xdr:rowOff>
    </xdr:to>
    <xdr:sp>
      <xdr:nvSpPr>
        <xdr:cNvPr id="43" name="Comment 44" hidden="1"/>
        <xdr:cNvSpPr>
          <a:spLocks/>
        </xdr:cNvSpPr>
      </xdr:nvSpPr>
      <xdr:spPr>
        <a:xfrm>
          <a:off x="13839825" y="2714625"/>
          <a:ext cx="1238250" cy="609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10</xdr:row>
      <xdr:rowOff>85725</xdr:rowOff>
    </xdr:from>
    <xdr:to>
      <xdr:col>27</xdr:col>
      <xdr:colOff>561975</xdr:colOff>
      <xdr:row>13</xdr:row>
      <xdr:rowOff>9525</xdr:rowOff>
    </xdr:to>
    <xdr:sp>
      <xdr:nvSpPr>
        <xdr:cNvPr id="44" name="Comment 45" hidden="1"/>
        <xdr:cNvSpPr>
          <a:spLocks/>
        </xdr:cNvSpPr>
      </xdr:nvSpPr>
      <xdr:spPr>
        <a:xfrm>
          <a:off x="17954625" y="2714625"/>
          <a:ext cx="1238250" cy="609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11</xdr:row>
      <xdr:rowOff>85725</xdr:rowOff>
    </xdr:from>
    <xdr:to>
      <xdr:col>9</xdr:col>
      <xdr:colOff>228600</xdr:colOff>
      <xdr:row>14</xdr:row>
      <xdr:rowOff>76200</xdr:rowOff>
    </xdr:to>
    <xdr:sp>
      <xdr:nvSpPr>
        <xdr:cNvPr id="45" name="Comment 46" hidden="1"/>
        <xdr:cNvSpPr>
          <a:spLocks/>
        </xdr:cNvSpPr>
      </xdr:nvSpPr>
      <xdr:spPr>
        <a:xfrm>
          <a:off x="5591175" y="2943225"/>
          <a:ext cx="1228725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11</xdr:row>
      <xdr:rowOff>85725</xdr:rowOff>
    </xdr:from>
    <xdr:to>
      <xdr:col>15</xdr:col>
      <xdr:colOff>561975</xdr:colOff>
      <xdr:row>14</xdr:row>
      <xdr:rowOff>76200</xdr:rowOff>
    </xdr:to>
    <xdr:sp>
      <xdr:nvSpPr>
        <xdr:cNvPr id="46" name="Comment 47" hidden="1"/>
        <xdr:cNvSpPr>
          <a:spLocks/>
        </xdr:cNvSpPr>
      </xdr:nvSpPr>
      <xdr:spPr>
        <a:xfrm>
          <a:off x="9744075" y="2943225"/>
          <a:ext cx="12763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11</xdr:row>
      <xdr:rowOff>85725</xdr:rowOff>
    </xdr:from>
    <xdr:to>
      <xdr:col>21</xdr:col>
      <xdr:colOff>561975</xdr:colOff>
      <xdr:row>14</xdr:row>
      <xdr:rowOff>76200</xdr:rowOff>
    </xdr:to>
    <xdr:sp>
      <xdr:nvSpPr>
        <xdr:cNvPr id="47" name="Comment 48" hidden="1"/>
        <xdr:cNvSpPr>
          <a:spLocks/>
        </xdr:cNvSpPr>
      </xdr:nvSpPr>
      <xdr:spPr>
        <a:xfrm>
          <a:off x="13839825" y="2943225"/>
          <a:ext cx="12382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11</xdr:row>
      <xdr:rowOff>85725</xdr:rowOff>
    </xdr:from>
    <xdr:to>
      <xdr:col>27</xdr:col>
      <xdr:colOff>561975</xdr:colOff>
      <xdr:row>14</xdr:row>
      <xdr:rowOff>76200</xdr:rowOff>
    </xdr:to>
    <xdr:sp>
      <xdr:nvSpPr>
        <xdr:cNvPr id="48" name="Comment 49" hidden="1"/>
        <xdr:cNvSpPr>
          <a:spLocks/>
        </xdr:cNvSpPr>
      </xdr:nvSpPr>
      <xdr:spPr>
        <a:xfrm>
          <a:off x="17954625" y="2943225"/>
          <a:ext cx="123825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7</xdr:col>
      <xdr:colOff>371475</xdr:colOff>
      <xdr:row>12</xdr:row>
      <xdr:rowOff>38100</xdr:rowOff>
    </xdr:from>
    <xdr:to>
      <xdr:col>9</xdr:col>
      <xdr:colOff>228600</xdr:colOff>
      <xdr:row>15</xdr:row>
      <xdr:rowOff>133350</xdr:rowOff>
    </xdr:to>
    <xdr:sp>
      <xdr:nvSpPr>
        <xdr:cNvPr id="49" name="Comment 50" hidden="1"/>
        <xdr:cNvSpPr>
          <a:spLocks/>
        </xdr:cNvSpPr>
      </xdr:nvSpPr>
      <xdr:spPr>
        <a:xfrm>
          <a:off x="5591175" y="3124200"/>
          <a:ext cx="1228725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13</xdr:col>
      <xdr:colOff>409575</xdr:colOff>
      <xdr:row>12</xdr:row>
      <xdr:rowOff>38100</xdr:rowOff>
    </xdr:from>
    <xdr:to>
      <xdr:col>15</xdr:col>
      <xdr:colOff>561975</xdr:colOff>
      <xdr:row>15</xdr:row>
      <xdr:rowOff>133350</xdr:rowOff>
    </xdr:to>
    <xdr:sp>
      <xdr:nvSpPr>
        <xdr:cNvPr id="50" name="Comment 51" hidden="1"/>
        <xdr:cNvSpPr>
          <a:spLocks/>
        </xdr:cNvSpPr>
      </xdr:nvSpPr>
      <xdr:spPr>
        <a:xfrm>
          <a:off x="9744075" y="3124200"/>
          <a:ext cx="1276350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20</xdr:col>
      <xdr:colOff>9525</xdr:colOff>
      <xdr:row>12</xdr:row>
      <xdr:rowOff>38100</xdr:rowOff>
    </xdr:from>
    <xdr:to>
      <xdr:col>21</xdr:col>
      <xdr:colOff>561975</xdr:colOff>
      <xdr:row>15</xdr:row>
      <xdr:rowOff>133350</xdr:rowOff>
    </xdr:to>
    <xdr:sp>
      <xdr:nvSpPr>
        <xdr:cNvPr id="51" name="Comment 52" hidden="1"/>
        <xdr:cNvSpPr>
          <a:spLocks/>
        </xdr:cNvSpPr>
      </xdr:nvSpPr>
      <xdr:spPr>
        <a:xfrm>
          <a:off x="13839825" y="3124200"/>
          <a:ext cx="1238250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absolute">
    <xdr:from>
      <xdr:col>26</xdr:col>
      <xdr:colOff>9525</xdr:colOff>
      <xdr:row>12</xdr:row>
      <xdr:rowOff>38100</xdr:rowOff>
    </xdr:from>
    <xdr:to>
      <xdr:col>27</xdr:col>
      <xdr:colOff>561975</xdr:colOff>
      <xdr:row>15</xdr:row>
      <xdr:rowOff>133350</xdr:rowOff>
    </xdr:to>
    <xdr:sp>
      <xdr:nvSpPr>
        <xdr:cNvPr id="52" name="Comment 53" hidden="1"/>
        <xdr:cNvSpPr>
          <a:spLocks/>
        </xdr:cNvSpPr>
      </xdr:nvSpPr>
      <xdr:spPr>
        <a:xfrm>
          <a:off x="17954625" y="3124200"/>
          <a:ext cx="1238250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Administrator: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=500* 0.5-1</a:t>
          </a:r>
        </a:p>
      </xdr:txBody>
    </xdr:sp>
    <xdr:clientData/>
  </xdr:twoCellAnchor>
  <xdr:twoCellAnchor editAs="oneCell">
    <xdr:from>
      <xdr:col>8</xdr:col>
      <xdr:colOff>28575</xdr:colOff>
      <xdr:row>18</xdr:row>
      <xdr:rowOff>104775</xdr:rowOff>
    </xdr:from>
    <xdr:to>
      <xdr:col>10</xdr:col>
      <xdr:colOff>438150</xdr:colOff>
      <xdr:row>26</xdr:row>
      <xdr:rowOff>19050</xdr:rowOff>
    </xdr:to>
    <xdr:pic>
      <xdr:nvPicPr>
        <xdr:cNvPr id="5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33875"/>
          <a:ext cx="1781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musicheng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ol.musicheng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ool.musicheng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tool.musicheng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showOutlineSymbols="0" zoomScalePageLayoutView="0" workbookViewId="0" topLeftCell="A34">
      <selection activeCell="K50" sqref="K50"/>
    </sheetView>
  </sheetViews>
  <sheetFormatPr defaultColWidth="9.00390625" defaultRowHeight="24" customHeight="1"/>
  <cols>
    <col min="1" max="1" width="4.125" style="35" customWidth="1"/>
    <col min="2" max="2" width="16.375" style="35" customWidth="1"/>
    <col min="3" max="3" width="17.625" style="35" customWidth="1"/>
    <col min="4" max="4" width="4.875" style="35" customWidth="1"/>
    <col min="5" max="5" width="7.75390625" style="31" customWidth="1"/>
    <col min="6" max="6" width="10.375" style="31" customWidth="1"/>
    <col min="7" max="13" width="10.625" style="31" customWidth="1"/>
    <col min="14" max="14" width="13.50390625" style="31" customWidth="1"/>
    <col min="15" max="15" width="13.00390625" style="31" customWidth="1"/>
    <col min="16" max="17" width="10.625" style="31" customWidth="1"/>
    <col min="18" max="21" width="8.50390625" style="31" customWidth="1"/>
    <col min="22" max="22" width="14.25390625" style="31" customWidth="1"/>
    <col min="23" max="26" width="9.00390625" style="31" hidden="1" customWidth="1"/>
  </cols>
  <sheetData>
    <row r="1" spans="1:26" ht="24" customHeight="1">
      <c r="A1" s="206" t="s">
        <v>417</v>
      </c>
      <c r="B1" s="207"/>
      <c r="C1" s="207"/>
      <c r="D1" s="208" t="s">
        <v>129</v>
      </c>
      <c r="E1" s="209" t="s">
        <v>418</v>
      </c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9" t="s">
        <v>193</v>
      </c>
      <c r="X1" s="219"/>
      <c r="Y1" s="219"/>
      <c r="Z1" s="219"/>
    </row>
    <row r="2" spans="1:26" ht="18" customHeight="1">
      <c r="A2" s="207"/>
      <c r="B2" s="207"/>
      <c r="C2" s="207"/>
      <c r="D2" s="208"/>
      <c r="E2" s="220" t="s">
        <v>130</v>
      </c>
      <c r="F2" s="221"/>
      <c r="G2" s="222" t="s">
        <v>157</v>
      </c>
      <c r="H2" s="224" t="s">
        <v>163</v>
      </c>
      <c r="I2" s="224" t="s">
        <v>165</v>
      </c>
      <c r="J2" s="224" t="s">
        <v>166</v>
      </c>
      <c r="K2" s="200" t="s">
        <v>167</v>
      </c>
      <c r="L2" s="200" t="s">
        <v>173</v>
      </c>
      <c r="M2" s="200" t="s">
        <v>174</v>
      </c>
      <c r="N2" s="225" t="s">
        <v>175</v>
      </c>
      <c r="O2" s="225" t="s">
        <v>181</v>
      </c>
      <c r="P2" s="205" t="s">
        <v>182</v>
      </c>
      <c r="Q2" s="205" t="s">
        <v>188</v>
      </c>
      <c r="R2" s="205" t="s">
        <v>189</v>
      </c>
      <c r="S2" s="205"/>
      <c r="T2" s="211" t="s">
        <v>157</v>
      </c>
      <c r="U2" s="212"/>
      <c r="V2" s="213" t="s">
        <v>192</v>
      </c>
      <c r="W2" s="85" t="s">
        <v>194</v>
      </c>
      <c r="X2" s="86" t="s">
        <v>204</v>
      </c>
      <c r="Y2" s="86"/>
      <c r="Z2" s="105"/>
    </row>
    <row r="3" spans="1:26" ht="24" customHeight="1">
      <c r="A3" s="207"/>
      <c r="B3" s="207"/>
      <c r="C3" s="207"/>
      <c r="D3" s="208"/>
      <c r="E3" s="220"/>
      <c r="F3" s="221"/>
      <c r="G3" s="223"/>
      <c r="H3" s="224"/>
      <c r="I3" s="224"/>
      <c r="J3" s="224"/>
      <c r="K3" s="200"/>
      <c r="L3" s="200"/>
      <c r="M3" s="200"/>
      <c r="N3" s="225"/>
      <c r="O3" s="225"/>
      <c r="P3" s="205"/>
      <c r="Q3" s="205"/>
      <c r="R3" s="82" t="s">
        <v>190</v>
      </c>
      <c r="S3" s="82">
        <v>11.11</v>
      </c>
      <c r="T3" s="82" t="s">
        <v>191</v>
      </c>
      <c r="U3" s="82">
        <v>12.120000000000001</v>
      </c>
      <c r="V3" s="214"/>
      <c r="W3" s="85"/>
      <c r="X3" s="86"/>
      <c r="Y3" s="86"/>
      <c r="Z3" s="105"/>
    </row>
    <row r="4" spans="1:26" s="56" customFormat="1" ht="24" customHeight="1">
      <c r="A4" s="207"/>
      <c r="B4" s="207"/>
      <c r="C4" s="207"/>
      <c r="D4" s="215">
        <v>1</v>
      </c>
      <c r="E4" s="217" t="s">
        <v>131</v>
      </c>
      <c r="F4" s="218"/>
      <c r="G4" s="58">
        <v>100000</v>
      </c>
      <c r="H4" s="58">
        <v>80000</v>
      </c>
      <c r="I4" s="58">
        <v>100000</v>
      </c>
      <c r="J4" s="58">
        <v>300000</v>
      </c>
      <c r="K4" s="58">
        <v>300000</v>
      </c>
      <c r="L4" s="58">
        <v>400000</v>
      </c>
      <c r="M4" s="58">
        <v>600000</v>
      </c>
      <c r="N4" s="58">
        <v>500000</v>
      </c>
      <c r="O4" s="58">
        <v>600000</v>
      </c>
      <c r="P4" s="58">
        <v>800000</v>
      </c>
      <c r="Q4" s="58">
        <v>1000000</v>
      </c>
      <c r="R4" s="58">
        <v>1500000</v>
      </c>
      <c r="S4" s="58">
        <v>1000000</v>
      </c>
      <c r="T4" s="58">
        <v>1000000</v>
      </c>
      <c r="U4" s="87">
        <v>500000</v>
      </c>
      <c r="V4" s="88">
        <f>SUM(G4:U4)-S4-U4</f>
        <v>7280000</v>
      </c>
      <c r="W4" s="89" t="s">
        <v>195</v>
      </c>
      <c r="X4" s="90"/>
      <c r="Y4" s="90"/>
      <c r="Z4" s="106"/>
    </row>
    <row r="5" spans="1:26" ht="24" customHeight="1">
      <c r="A5" s="207"/>
      <c r="B5" s="207"/>
      <c r="C5" s="207"/>
      <c r="D5" s="215"/>
      <c r="E5" s="194" t="s">
        <v>132</v>
      </c>
      <c r="F5" s="195"/>
      <c r="G5" s="60">
        <f aca="true" t="shared" si="0" ref="G5:U5">G4/$V$4</f>
        <v>0.013736263736263736</v>
      </c>
      <c r="H5" s="60">
        <f t="shared" si="0"/>
        <v>0.01098901098901099</v>
      </c>
      <c r="I5" s="60">
        <f t="shared" si="0"/>
        <v>0.013736263736263736</v>
      </c>
      <c r="J5" s="60">
        <f t="shared" si="0"/>
        <v>0.04120879120879121</v>
      </c>
      <c r="K5" s="60">
        <f t="shared" si="0"/>
        <v>0.04120879120879121</v>
      </c>
      <c r="L5" s="60">
        <f t="shared" si="0"/>
        <v>0.054945054945054944</v>
      </c>
      <c r="M5" s="60">
        <f t="shared" si="0"/>
        <v>0.08241758241758242</v>
      </c>
      <c r="N5" s="60">
        <f t="shared" si="0"/>
        <v>0.06868131868131869</v>
      </c>
      <c r="O5" s="60">
        <f t="shared" si="0"/>
        <v>0.08241758241758242</v>
      </c>
      <c r="P5" s="60">
        <f t="shared" si="0"/>
        <v>0.10989010989010989</v>
      </c>
      <c r="Q5" s="60">
        <f t="shared" si="0"/>
        <v>0.13736263736263737</v>
      </c>
      <c r="R5" s="60">
        <f t="shared" si="0"/>
        <v>0.20604395604395603</v>
      </c>
      <c r="S5" s="60">
        <f t="shared" si="0"/>
        <v>0.13736263736263737</v>
      </c>
      <c r="T5" s="60">
        <f t="shared" si="0"/>
        <v>0.13736263736263737</v>
      </c>
      <c r="U5" s="91">
        <f t="shared" si="0"/>
        <v>0.06868131868131869</v>
      </c>
      <c r="V5" s="92">
        <f>SUM(G5:Q5)+SUM(R5+T5)</f>
        <v>0.9999999999999999</v>
      </c>
      <c r="W5" s="85"/>
      <c r="X5" s="86"/>
      <c r="Y5" s="86"/>
      <c r="Z5" s="105"/>
    </row>
    <row r="6" spans="1:26" s="57" customFormat="1" ht="24" customHeight="1">
      <c r="A6" s="207"/>
      <c r="B6" s="207"/>
      <c r="C6" s="207"/>
      <c r="D6" s="215"/>
      <c r="E6" s="196" t="s">
        <v>133</v>
      </c>
      <c r="F6" s="61" t="s">
        <v>154</v>
      </c>
      <c r="G6" s="62">
        <f aca="true" t="shared" si="1" ref="G6:U6">G4/G8/G7</f>
        <v>50000</v>
      </c>
      <c r="H6" s="62">
        <f t="shared" si="1"/>
        <v>40000</v>
      </c>
      <c r="I6" s="62">
        <f t="shared" si="1"/>
        <v>33333.333333333336</v>
      </c>
      <c r="J6" s="62">
        <f t="shared" si="1"/>
        <v>60000</v>
      </c>
      <c r="K6" s="62">
        <f t="shared" si="1"/>
        <v>54545.454545454544</v>
      </c>
      <c r="L6" s="62">
        <f t="shared" si="1"/>
        <v>60606.06060606061</v>
      </c>
      <c r="M6" s="62">
        <f t="shared" si="1"/>
        <v>77922.07792207792</v>
      </c>
      <c r="N6" s="62">
        <f t="shared" si="1"/>
        <v>83333.33333333334</v>
      </c>
      <c r="O6" s="62">
        <f t="shared" si="1"/>
        <v>100000</v>
      </c>
      <c r="P6" s="62">
        <f t="shared" si="1"/>
        <v>111111.11111111112</v>
      </c>
      <c r="Q6" s="62">
        <f t="shared" si="1"/>
        <v>104166.66666666667</v>
      </c>
      <c r="R6" s="62">
        <f t="shared" si="1"/>
        <v>125000</v>
      </c>
      <c r="S6" s="62">
        <f t="shared" si="1"/>
        <v>41666.666666666664</v>
      </c>
      <c r="T6" s="62">
        <f t="shared" si="1"/>
        <v>83333.33333333333</v>
      </c>
      <c r="U6" s="93">
        <f t="shared" si="1"/>
        <v>20833.333333333332</v>
      </c>
      <c r="V6" s="94"/>
      <c r="W6" s="95" t="s">
        <v>196</v>
      </c>
      <c r="X6" s="96" t="s">
        <v>205</v>
      </c>
      <c r="Y6" s="96"/>
      <c r="Z6" s="107"/>
    </row>
    <row r="7" spans="1:26" ht="24" customHeight="1">
      <c r="A7" s="207"/>
      <c r="B7" s="207"/>
      <c r="C7" s="207"/>
      <c r="D7" s="215"/>
      <c r="E7" s="196"/>
      <c r="F7" s="59" t="s">
        <v>155</v>
      </c>
      <c r="G7" s="63">
        <v>0.02</v>
      </c>
      <c r="H7" s="63">
        <v>0.02</v>
      </c>
      <c r="I7" s="63">
        <v>0.03</v>
      </c>
      <c r="J7" s="63">
        <v>0.05</v>
      </c>
      <c r="K7" s="63">
        <v>0.05</v>
      </c>
      <c r="L7" s="63">
        <v>0.06</v>
      </c>
      <c r="M7" s="63">
        <v>0.07</v>
      </c>
      <c r="N7" s="63">
        <v>0.06</v>
      </c>
      <c r="O7" s="63">
        <v>0.06</v>
      </c>
      <c r="P7" s="63">
        <v>0.06</v>
      </c>
      <c r="Q7" s="63">
        <v>0.08</v>
      </c>
      <c r="R7" s="63">
        <v>0.1</v>
      </c>
      <c r="S7" s="63">
        <v>0.2</v>
      </c>
      <c r="T7" s="63">
        <v>0.1</v>
      </c>
      <c r="U7" s="97">
        <v>0.2</v>
      </c>
      <c r="V7" s="84"/>
      <c r="W7" s="85" t="s">
        <v>197</v>
      </c>
      <c r="X7" s="86" t="s">
        <v>206</v>
      </c>
      <c r="Y7" s="86"/>
      <c r="Z7" s="105"/>
    </row>
    <row r="8" spans="1:26" ht="24" customHeight="1">
      <c r="A8" s="207"/>
      <c r="B8" s="207"/>
      <c r="C8" s="207"/>
      <c r="D8" s="215"/>
      <c r="E8" s="197"/>
      <c r="F8" s="64" t="s">
        <v>156</v>
      </c>
      <c r="G8" s="65">
        <v>100</v>
      </c>
      <c r="H8" s="65">
        <v>100</v>
      </c>
      <c r="I8" s="65">
        <v>100</v>
      </c>
      <c r="J8" s="65">
        <v>100</v>
      </c>
      <c r="K8" s="65">
        <v>110</v>
      </c>
      <c r="L8" s="65">
        <v>110</v>
      </c>
      <c r="M8" s="65">
        <v>110</v>
      </c>
      <c r="N8" s="65">
        <v>100</v>
      </c>
      <c r="O8" s="65">
        <v>100</v>
      </c>
      <c r="P8" s="65">
        <v>120</v>
      </c>
      <c r="Q8" s="65">
        <v>120</v>
      </c>
      <c r="R8" s="65">
        <v>120</v>
      </c>
      <c r="S8" s="65">
        <v>120</v>
      </c>
      <c r="T8" s="65">
        <v>120</v>
      </c>
      <c r="U8" s="98">
        <v>120</v>
      </c>
      <c r="V8" s="99">
        <f>AVERAGE(G8:S8)</f>
        <v>108.46153846153847</v>
      </c>
      <c r="W8" s="85" t="s">
        <v>198</v>
      </c>
      <c r="X8" s="86" t="s">
        <v>207</v>
      </c>
      <c r="Y8" s="86"/>
      <c r="Z8" s="105"/>
    </row>
    <row r="9" spans="1:26" ht="24" customHeight="1">
      <c r="A9" s="207"/>
      <c r="B9" s="207"/>
      <c r="C9" s="207"/>
      <c r="D9" s="216"/>
      <c r="E9" s="198" t="s">
        <v>134</v>
      </c>
      <c r="F9" s="199"/>
      <c r="G9" s="66"/>
      <c r="H9" s="199" t="s">
        <v>164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66"/>
      <c r="W9" s="85" t="s">
        <v>199</v>
      </c>
      <c r="X9" s="86" t="s">
        <v>208</v>
      </c>
      <c r="Y9" s="86"/>
      <c r="Z9" s="105"/>
    </row>
    <row r="10" spans="1:26" ht="24" customHeight="1">
      <c r="A10" s="207"/>
      <c r="B10" s="207"/>
      <c r="C10" s="207"/>
      <c r="D10" s="201">
        <v>2</v>
      </c>
      <c r="E10" s="203" t="s">
        <v>135</v>
      </c>
      <c r="F10" s="204"/>
      <c r="G10" s="67">
        <f>G4*50%</f>
        <v>50000</v>
      </c>
      <c r="H10" s="67">
        <f>H4*30%</f>
        <v>24000</v>
      </c>
      <c r="I10" s="67">
        <f>I4*30%</f>
        <v>30000</v>
      </c>
      <c r="J10" s="67">
        <f aca="true" t="shared" si="2" ref="J10:U10">J4*20%</f>
        <v>60000</v>
      </c>
      <c r="K10" s="67">
        <f t="shared" si="2"/>
        <v>60000</v>
      </c>
      <c r="L10" s="67">
        <f t="shared" si="2"/>
        <v>80000</v>
      </c>
      <c r="M10" s="67">
        <f t="shared" si="2"/>
        <v>120000</v>
      </c>
      <c r="N10" s="67">
        <f t="shared" si="2"/>
        <v>100000</v>
      </c>
      <c r="O10" s="67">
        <f t="shared" si="2"/>
        <v>120000</v>
      </c>
      <c r="P10" s="67">
        <f t="shared" si="2"/>
        <v>160000</v>
      </c>
      <c r="Q10" s="67">
        <f t="shared" si="2"/>
        <v>200000</v>
      </c>
      <c r="R10" s="67">
        <f t="shared" si="2"/>
        <v>300000</v>
      </c>
      <c r="S10" s="67">
        <f t="shared" si="2"/>
        <v>200000</v>
      </c>
      <c r="T10" s="67">
        <f t="shared" si="2"/>
        <v>200000</v>
      </c>
      <c r="U10" s="100">
        <f t="shared" si="2"/>
        <v>100000</v>
      </c>
      <c r="V10" s="101">
        <f aca="true" t="shared" si="3" ref="V10:V16">SUM(H10:U10)</f>
        <v>1754000</v>
      </c>
      <c r="W10" s="85" t="s">
        <v>200</v>
      </c>
      <c r="X10" s="86" t="s">
        <v>204</v>
      </c>
      <c r="Y10" s="86"/>
      <c r="Z10" s="86"/>
    </row>
    <row r="11" spans="1:26" ht="24" customHeight="1">
      <c r="A11" s="68"/>
      <c r="B11" s="69" t="s">
        <v>124</v>
      </c>
      <c r="C11" s="70">
        <f>V4/V8</f>
        <v>67120.56737588652</v>
      </c>
      <c r="D11" s="202"/>
      <c r="E11" s="192" t="s">
        <v>136</v>
      </c>
      <c r="F11" s="193"/>
      <c r="G11" s="71">
        <f aca="true" t="shared" si="4" ref="G11:U11">G10*80%</f>
        <v>40000</v>
      </c>
      <c r="H11" s="71">
        <f t="shared" si="4"/>
        <v>19200</v>
      </c>
      <c r="I11" s="71">
        <f t="shared" si="4"/>
        <v>24000</v>
      </c>
      <c r="J11" s="71">
        <f t="shared" si="4"/>
        <v>48000</v>
      </c>
      <c r="K11" s="71">
        <f t="shared" si="4"/>
        <v>48000</v>
      </c>
      <c r="L11" s="71">
        <f t="shared" si="4"/>
        <v>64000</v>
      </c>
      <c r="M11" s="71">
        <f t="shared" si="4"/>
        <v>96000</v>
      </c>
      <c r="N11" s="71">
        <f t="shared" si="4"/>
        <v>80000</v>
      </c>
      <c r="O11" s="71">
        <f t="shared" si="4"/>
        <v>96000</v>
      </c>
      <c r="P11" s="71">
        <f t="shared" si="4"/>
        <v>128000</v>
      </c>
      <c r="Q11" s="71">
        <f t="shared" si="4"/>
        <v>160000</v>
      </c>
      <c r="R11" s="71">
        <f t="shared" si="4"/>
        <v>240000</v>
      </c>
      <c r="S11" s="71">
        <f t="shared" si="4"/>
        <v>160000</v>
      </c>
      <c r="T11" s="71">
        <f t="shared" si="4"/>
        <v>160000</v>
      </c>
      <c r="U11" s="102">
        <f t="shared" si="4"/>
        <v>80000</v>
      </c>
      <c r="V11" s="79">
        <f t="shared" si="3"/>
        <v>1403200</v>
      </c>
      <c r="W11" s="85"/>
      <c r="X11" s="86"/>
      <c r="Y11" s="86"/>
      <c r="Z11" s="86"/>
    </row>
    <row r="12" spans="1:26" ht="24" customHeight="1">
      <c r="A12" s="72"/>
      <c r="B12" s="69" t="s">
        <v>125</v>
      </c>
      <c r="C12" s="70">
        <f>V4-V17</f>
        <v>702207.431457432</v>
      </c>
      <c r="D12" s="202"/>
      <c r="E12" s="192" t="s">
        <v>137</v>
      </c>
      <c r="F12" s="193"/>
      <c r="G12" s="71">
        <f aca="true" t="shared" si="5" ref="G12:U12">G10*0.2</f>
        <v>10000</v>
      </c>
      <c r="H12" s="71">
        <f t="shared" si="5"/>
        <v>4800</v>
      </c>
      <c r="I12" s="71">
        <f t="shared" si="5"/>
        <v>6000</v>
      </c>
      <c r="J12" s="71">
        <f t="shared" si="5"/>
        <v>12000</v>
      </c>
      <c r="K12" s="71">
        <f t="shared" si="5"/>
        <v>12000</v>
      </c>
      <c r="L12" s="71">
        <f t="shared" si="5"/>
        <v>16000</v>
      </c>
      <c r="M12" s="71">
        <f t="shared" si="5"/>
        <v>24000</v>
      </c>
      <c r="N12" s="71">
        <f t="shared" si="5"/>
        <v>20000</v>
      </c>
      <c r="O12" s="71">
        <f t="shared" si="5"/>
        <v>24000</v>
      </c>
      <c r="P12" s="71">
        <f t="shared" si="5"/>
        <v>32000</v>
      </c>
      <c r="Q12" s="71">
        <f t="shared" si="5"/>
        <v>40000</v>
      </c>
      <c r="R12" s="71">
        <f t="shared" si="5"/>
        <v>60000</v>
      </c>
      <c r="S12" s="71">
        <f t="shared" si="5"/>
        <v>40000</v>
      </c>
      <c r="T12" s="71">
        <f t="shared" si="5"/>
        <v>40000</v>
      </c>
      <c r="U12" s="102">
        <f t="shared" si="5"/>
        <v>20000</v>
      </c>
      <c r="V12" s="79">
        <f t="shared" si="3"/>
        <v>350800</v>
      </c>
      <c r="W12" s="85"/>
      <c r="X12" s="86"/>
      <c r="Y12" s="86"/>
      <c r="Z12" s="86"/>
    </row>
    <row r="13" spans="1:26" ht="24" customHeight="1">
      <c r="A13" s="73"/>
      <c r="B13" s="69" t="s">
        <v>126</v>
      </c>
      <c r="C13" s="70">
        <f>V4</f>
        <v>7280000</v>
      </c>
      <c r="D13" s="202"/>
      <c r="E13" s="184" t="s">
        <v>138</v>
      </c>
      <c r="F13" s="185"/>
      <c r="G13" s="71">
        <f aca="true" t="shared" si="6" ref="G13:U13">G4*0.15</f>
        <v>15000</v>
      </c>
      <c r="H13" s="71">
        <f t="shared" si="6"/>
        <v>12000</v>
      </c>
      <c r="I13" s="71">
        <f t="shared" si="6"/>
        <v>15000</v>
      </c>
      <c r="J13" s="71">
        <f t="shared" si="6"/>
        <v>45000</v>
      </c>
      <c r="K13" s="71">
        <f t="shared" si="6"/>
        <v>45000</v>
      </c>
      <c r="L13" s="71">
        <f t="shared" si="6"/>
        <v>60000</v>
      </c>
      <c r="M13" s="71">
        <f t="shared" si="6"/>
        <v>90000</v>
      </c>
      <c r="N13" s="71">
        <f t="shared" si="6"/>
        <v>75000</v>
      </c>
      <c r="O13" s="71">
        <f t="shared" si="6"/>
        <v>90000</v>
      </c>
      <c r="P13" s="71">
        <f t="shared" si="6"/>
        <v>120000</v>
      </c>
      <c r="Q13" s="71">
        <f t="shared" si="6"/>
        <v>150000</v>
      </c>
      <c r="R13" s="71">
        <f t="shared" si="6"/>
        <v>225000</v>
      </c>
      <c r="S13" s="71">
        <f t="shared" si="6"/>
        <v>150000</v>
      </c>
      <c r="T13" s="71">
        <f t="shared" si="6"/>
        <v>150000</v>
      </c>
      <c r="U13" s="102">
        <f t="shared" si="6"/>
        <v>75000</v>
      </c>
      <c r="V13" s="79">
        <f t="shared" si="3"/>
        <v>1302000</v>
      </c>
      <c r="W13" s="85"/>
      <c r="X13" s="86"/>
      <c r="Y13" s="86"/>
      <c r="Z13" s="86"/>
    </row>
    <row r="14" spans="1:26" ht="24" customHeight="1">
      <c r="A14" s="74"/>
      <c r="B14" s="69" t="s">
        <v>127</v>
      </c>
      <c r="C14" s="75">
        <f>V17/V4</f>
        <v>0.9035429352393637</v>
      </c>
      <c r="D14" s="202"/>
      <c r="E14" s="186" t="s">
        <v>139</v>
      </c>
      <c r="F14" s="187"/>
      <c r="G14" s="71">
        <f aca="true" t="shared" si="7" ref="G14:U14">G4*0.1</f>
        <v>10000</v>
      </c>
      <c r="H14" s="71">
        <f t="shared" si="7"/>
        <v>8000</v>
      </c>
      <c r="I14" s="71">
        <f t="shared" si="7"/>
        <v>10000</v>
      </c>
      <c r="J14" s="71">
        <f t="shared" si="7"/>
        <v>30000</v>
      </c>
      <c r="K14" s="71">
        <f t="shared" si="7"/>
        <v>30000</v>
      </c>
      <c r="L14" s="71">
        <f t="shared" si="7"/>
        <v>40000</v>
      </c>
      <c r="M14" s="71">
        <f t="shared" si="7"/>
        <v>60000</v>
      </c>
      <c r="N14" s="71">
        <f t="shared" si="7"/>
        <v>50000</v>
      </c>
      <c r="O14" s="71">
        <f t="shared" si="7"/>
        <v>60000</v>
      </c>
      <c r="P14" s="71">
        <f t="shared" si="7"/>
        <v>80000</v>
      </c>
      <c r="Q14" s="71">
        <f t="shared" si="7"/>
        <v>100000</v>
      </c>
      <c r="R14" s="71">
        <f t="shared" si="7"/>
        <v>150000</v>
      </c>
      <c r="S14" s="71">
        <f t="shared" si="7"/>
        <v>100000</v>
      </c>
      <c r="T14" s="71">
        <f t="shared" si="7"/>
        <v>100000</v>
      </c>
      <c r="U14" s="102">
        <f t="shared" si="7"/>
        <v>50000</v>
      </c>
      <c r="V14" s="79">
        <f t="shared" si="3"/>
        <v>868000</v>
      </c>
      <c r="W14" s="85"/>
      <c r="X14" s="86"/>
      <c r="Y14" s="86"/>
      <c r="Z14" s="86"/>
    </row>
    <row r="15" spans="1:26" ht="24" customHeight="1">
      <c r="A15" s="76"/>
      <c r="B15" s="69" t="s">
        <v>128</v>
      </c>
      <c r="C15" s="75">
        <f>C12/V4</f>
        <v>0.09645706476063626</v>
      </c>
      <c r="D15" s="202"/>
      <c r="E15" s="184" t="s">
        <v>140</v>
      </c>
      <c r="F15" s="185"/>
      <c r="G15" s="71">
        <f aca="true" t="shared" si="8" ref="G15:U15">G6*0.05</f>
        <v>2500</v>
      </c>
      <c r="H15" s="71">
        <f t="shared" si="8"/>
        <v>2000</v>
      </c>
      <c r="I15" s="71">
        <f t="shared" si="8"/>
        <v>1666.666666666667</v>
      </c>
      <c r="J15" s="71">
        <f t="shared" si="8"/>
        <v>3000</v>
      </c>
      <c r="K15" s="83">
        <f t="shared" si="8"/>
        <v>2727.2727272727275</v>
      </c>
      <c r="L15" s="83">
        <f t="shared" si="8"/>
        <v>3030.3030303030305</v>
      </c>
      <c r="M15" s="83">
        <f t="shared" si="8"/>
        <v>3896.103896103896</v>
      </c>
      <c r="N15" s="83">
        <f t="shared" si="8"/>
        <v>4166.666666666667</v>
      </c>
      <c r="O15" s="83">
        <f t="shared" si="8"/>
        <v>5000</v>
      </c>
      <c r="P15" s="83">
        <f t="shared" si="8"/>
        <v>5555.555555555557</v>
      </c>
      <c r="Q15" s="83">
        <f t="shared" si="8"/>
        <v>5208.333333333334</v>
      </c>
      <c r="R15" s="83">
        <f t="shared" si="8"/>
        <v>6250</v>
      </c>
      <c r="S15" s="83">
        <f t="shared" si="8"/>
        <v>2083.3333333333335</v>
      </c>
      <c r="T15" s="83">
        <f t="shared" si="8"/>
        <v>4166.666666666667</v>
      </c>
      <c r="U15" s="103">
        <f t="shared" si="8"/>
        <v>1041.6666666666667</v>
      </c>
      <c r="V15" s="103">
        <f t="shared" si="3"/>
        <v>49792.568542568544</v>
      </c>
      <c r="W15" s="85"/>
      <c r="X15" s="86"/>
      <c r="Y15" s="86"/>
      <c r="Z15" s="86"/>
    </row>
    <row r="16" spans="1:26" ht="24" customHeight="1">
      <c r="A16" s="69"/>
      <c r="B16" s="69"/>
      <c r="C16" s="77"/>
      <c r="D16" s="202"/>
      <c r="E16" s="186" t="s">
        <v>141</v>
      </c>
      <c r="F16" s="187"/>
      <c r="G16" s="71">
        <f aca="true" t="shared" si="9" ref="G16:U16">G4*0.3</f>
        <v>30000</v>
      </c>
      <c r="H16" s="71">
        <f t="shared" si="9"/>
        <v>24000</v>
      </c>
      <c r="I16" s="71">
        <f t="shared" si="9"/>
        <v>30000</v>
      </c>
      <c r="J16" s="71">
        <f t="shared" si="9"/>
        <v>90000</v>
      </c>
      <c r="K16" s="71">
        <f t="shared" si="9"/>
        <v>90000</v>
      </c>
      <c r="L16" s="71">
        <f t="shared" si="9"/>
        <v>120000</v>
      </c>
      <c r="M16" s="71">
        <f t="shared" si="9"/>
        <v>180000</v>
      </c>
      <c r="N16" s="71">
        <f t="shared" si="9"/>
        <v>150000</v>
      </c>
      <c r="O16" s="71">
        <f t="shared" si="9"/>
        <v>180000</v>
      </c>
      <c r="P16" s="71">
        <f t="shared" si="9"/>
        <v>240000</v>
      </c>
      <c r="Q16" s="71">
        <f t="shared" si="9"/>
        <v>300000</v>
      </c>
      <c r="R16" s="71">
        <f t="shared" si="9"/>
        <v>450000</v>
      </c>
      <c r="S16" s="71">
        <f t="shared" si="9"/>
        <v>300000</v>
      </c>
      <c r="T16" s="71">
        <f t="shared" si="9"/>
        <v>300000</v>
      </c>
      <c r="U16" s="102">
        <f t="shared" si="9"/>
        <v>150000</v>
      </c>
      <c r="V16" s="79">
        <f t="shared" si="3"/>
        <v>2604000</v>
      </c>
      <c r="W16" s="85"/>
      <c r="X16" s="86"/>
      <c r="Y16" s="86"/>
      <c r="Z16" s="86"/>
    </row>
    <row r="17" spans="1:26" ht="24" customHeight="1">
      <c r="A17" s="77"/>
      <c r="C17" s="77"/>
      <c r="D17" s="202"/>
      <c r="E17" s="192" t="s">
        <v>142</v>
      </c>
      <c r="F17" s="193"/>
      <c r="G17" s="71">
        <f>G10/31</f>
        <v>1612.9032258064517</v>
      </c>
      <c r="H17" s="71">
        <f>H10/31</f>
        <v>774.1935483870968</v>
      </c>
      <c r="I17" s="71">
        <f>I10/28</f>
        <v>1071.4285714285713</v>
      </c>
      <c r="J17" s="71">
        <f>J10/31</f>
        <v>1935.483870967742</v>
      </c>
      <c r="K17" s="71">
        <f>K10/30</f>
        <v>2000</v>
      </c>
      <c r="L17" s="71">
        <f>L10/31</f>
        <v>2580.6451612903224</v>
      </c>
      <c r="M17" s="71">
        <f>M10/30</f>
        <v>4000</v>
      </c>
      <c r="N17" s="71">
        <f>N10/31</f>
        <v>3225.8064516129034</v>
      </c>
      <c r="O17" s="71">
        <f>O10/31</f>
        <v>3870.967741935484</v>
      </c>
      <c r="P17" s="71">
        <f>P10/30</f>
        <v>5333.333333333333</v>
      </c>
      <c r="Q17" s="71">
        <f>Q10/31</f>
        <v>6451.612903225807</v>
      </c>
      <c r="R17" s="71">
        <f>R10/29</f>
        <v>10344.827586206897</v>
      </c>
      <c r="S17" s="71">
        <f>S10/1</f>
        <v>200000</v>
      </c>
      <c r="T17" s="71">
        <f>T10/30</f>
        <v>6666.666666666667</v>
      </c>
      <c r="U17" s="102">
        <f>U10/1</f>
        <v>100000</v>
      </c>
      <c r="V17" s="88">
        <f>SUM(V11:V16)</f>
        <v>6577792.568542568</v>
      </c>
      <c r="W17" s="85"/>
      <c r="X17" s="86"/>
      <c r="Y17" s="86"/>
      <c r="Z17" s="86"/>
    </row>
    <row r="18" spans="1:26" ht="24" customHeight="1">
      <c r="A18" s="77"/>
      <c r="B18" s="69"/>
      <c r="C18" s="77"/>
      <c r="D18" s="177">
        <v>3</v>
      </c>
      <c r="E18" s="186" t="s">
        <v>143</v>
      </c>
      <c r="F18" s="187"/>
      <c r="G18" s="71">
        <v>3</v>
      </c>
      <c r="H18" s="71">
        <v>3</v>
      </c>
      <c r="I18" s="71">
        <v>3</v>
      </c>
      <c r="J18" s="71">
        <v>3</v>
      </c>
      <c r="K18" s="71">
        <v>4</v>
      </c>
      <c r="L18" s="71">
        <v>4</v>
      </c>
      <c r="M18" s="71">
        <v>4</v>
      </c>
      <c r="N18" s="71">
        <v>4</v>
      </c>
      <c r="O18" s="71">
        <v>4</v>
      </c>
      <c r="P18" s="71">
        <v>5</v>
      </c>
      <c r="Q18" s="71">
        <v>5</v>
      </c>
      <c r="R18" s="71">
        <v>5</v>
      </c>
      <c r="S18" s="71">
        <v>5</v>
      </c>
      <c r="T18" s="71">
        <v>5</v>
      </c>
      <c r="U18" s="102">
        <v>5</v>
      </c>
      <c r="V18" s="79"/>
      <c r="W18" s="85"/>
      <c r="X18" s="86"/>
      <c r="Y18" s="86"/>
      <c r="Z18" s="86"/>
    </row>
    <row r="19" spans="1:26" ht="24" customHeight="1">
      <c r="A19" s="182" t="s">
        <v>123</v>
      </c>
      <c r="B19" s="182"/>
      <c r="C19" s="183"/>
      <c r="D19" s="177"/>
      <c r="E19" s="184" t="s">
        <v>144</v>
      </c>
      <c r="F19" s="185"/>
      <c r="G19" s="71">
        <v>3</v>
      </c>
      <c r="H19" s="71">
        <v>3</v>
      </c>
      <c r="I19" s="71">
        <v>3</v>
      </c>
      <c r="J19" s="71">
        <v>3</v>
      </c>
      <c r="K19" s="71">
        <v>3</v>
      </c>
      <c r="L19" s="71">
        <v>3</v>
      </c>
      <c r="M19" s="71">
        <v>3</v>
      </c>
      <c r="N19" s="71">
        <v>4</v>
      </c>
      <c r="O19" s="71">
        <v>4</v>
      </c>
      <c r="P19" s="71">
        <v>4</v>
      </c>
      <c r="Q19" s="71">
        <v>4</v>
      </c>
      <c r="R19" s="71">
        <v>4</v>
      </c>
      <c r="S19" s="71">
        <v>4</v>
      </c>
      <c r="T19" s="71">
        <v>4</v>
      </c>
      <c r="U19" s="102">
        <v>4</v>
      </c>
      <c r="V19" s="79"/>
      <c r="W19" s="85"/>
      <c r="X19" s="86"/>
      <c r="Y19" s="86"/>
      <c r="Z19" s="86"/>
    </row>
    <row r="20" spans="1:26" ht="24" customHeight="1">
      <c r="A20" s="77"/>
      <c r="C20" s="69"/>
      <c r="D20" s="177"/>
      <c r="E20" s="186" t="s">
        <v>145</v>
      </c>
      <c r="F20" s="187"/>
      <c r="G20" s="71">
        <v>2</v>
      </c>
      <c r="H20" s="71">
        <v>2</v>
      </c>
      <c r="I20" s="71">
        <v>2</v>
      </c>
      <c r="J20" s="71">
        <v>3</v>
      </c>
      <c r="K20" s="71">
        <v>3</v>
      </c>
      <c r="L20" s="71">
        <v>4</v>
      </c>
      <c r="M20" s="71">
        <v>4</v>
      </c>
      <c r="N20" s="71">
        <v>4</v>
      </c>
      <c r="O20" s="71">
        <v>4</v>
      </c>
      <c r="P20" s="71">
        <v>5</v>
      </c>
      <c r="Q20" s="71">
        <v>5</v>
      </c>
      <c r="R20" s="71">
        <v>6</v>
      </c>
      <c r="S20" s="71">
        <v>6</v>
      </c>
      <c r="T20" s="71">
        <v>6</v>
      </c>
      <c r="U20" s="102">
        <v>6</v>
      </c>
      <c r="V20" s="79"/>
      <c r="W20" s="85"/>
      <c r="X20" s="86"/>
      <c r="Y20" s="86"/>
      <c r="Z20" s="86"/>
    </row>
    <row r="21" spans="1:26" ht="24" customHeight="1">
      <c r="A21" s="77"/>
      <c r="C21" s="69"/>
      <c r="D21" s="177"/>
      <c r="E21" s="188" t="s">
        <v>146</v>
      </c>
      <c r="F21" s="189"/>
      <c r="G21" s="78">
        <f aca="true" t="shared" si="10" ref="G21:R21">G4/108/30/G20</f>
        <v>15.4320987654321</v>
      </c>
      <c r="H21" s="78">
        <f t="shared" si="10"/>
        <v>12.345679012345679</v>
      </c>
      <c r="I21" s="78">
        <f t="shared" si="10"/>
        <v>15.4320987654321</v>
      </c>
      <c r="J21" s="78">
        <f t="shared" si="10"/>
        <v>30.8641975308642</v>
      </c>
      <c r="K21" s="78">
        <f t="shared" si="10"/>
        <v>30.8641975308642</v>
      </c>
      <c r="L21" s="78">
        <f t="shared" si="10"/>
        <v>30.8641975308642</v>
      </c>
      <c r="M21" s="78">
        <f t="shared" si="10"/>
        <v>46.2962962962963</v>
      </c>
      <c r="N21" s="78">
        <f t="shared" si="10"/>
        <v>38.58024691358025</v>
      </c>
      <c r="O21" s="78">
        <f t="shared" si="10"/>
        <v>46.2962962962963</v>
      </c>
      <c r="P21" s="78">
        <f t="shared" si="10"/>
        <v>49.38271604938272</v>
      </c>
      <c r="Q21" s="78">
        <f t="shared" si="10"/>
        <v>61.72839506172839</v>
      </c>
      <c r="R21" s="78">
        <f t="shared" si="10"/>
        <v>77.1604938271605</v>
      </c>
      <c r="S21" s="78">
        <f>S4/108/1/S20</f>
        <v>1543.20987654321</v>
      </c>
      <c r="T21" s="78">
        <f>T4/108/30/T20</f>
        <v>51.440329218106996</v>
      </c>
      <c r="U21" s="78">
        <f>U4/108/1/U20</f>
        <v>771.604938271605</v>
      </c>
      <c r="V21" s="79"/>
      <c r="W21" s="85"/>
      <c r="X21" s="86"/>
      <c r="Y21" s="86"/>
      <c r="Z21" s="86"/>
    </row>
    <row r="22" spans="1:26" ht="24" customHeight="1">
      <c r="A22" s="77"/>
      <c r="C22" s="69"/>
      <c r="D22" s="177"/>
      <c r="E22" s="184" t="s">
        <v>147</v>
      </c>
      <c r="F22" s="185"/>
      <c r="G22" s="71">
        <v>1</v>
      </c>
      <c r="H22" s="71">
        <v>1</v>
      </c>
      <c r="I22" s="71">
        <v>2</v>
      </c>
      <c r="J22" s="71">
        <v>2</v>
      </c>
      <c r="K22" s="71">
        <v>3</v>
      </c>
      <c r="L22" s="71">
        <v>3</v>
      </c>
      <c r="M22" s="71">
        <v>3</v>
      </c>
      <c r="N22" s="71">
        <v>4</v>
      </c>
      <c r="O22" s="71">
        <v>4</v>
      </c>
      <c r="P22" s="71">
        <v>5</v>
      </c>
      <c r="Q22" s="71">
        <v>5</v>
      </c>
      <c r="R22" s="71">
        <v>5</v>
      </c>
      <c r="S22" s="71">
        <v>5</v>
      </c>
      <c r="T22" s="71">
        <v>5</v>
      </c>
      <c r="U22" s="102">
        <v>5</v>
      </c>
      <c r="V22" s="79"/>
      <c r="W22" s="85"/>
      <c r="X22" s="86"/>
      <c r="Y22" s="86"/>
      <c r="Z22" s="86"/>
    </row>
    <row r="23" spans="1:26" ht="24" customHeight="1">
      <c r="A23" s="77"/>
      <c r="C23" s="69"/>
      <c r="D23" s="177"/>
      <c r="E23" s="190" t="s">
        <v>148</v>
      </c>
      <c r="F23" s="191"/>
      <c r="G23" s="78">
        <f aca="true" t="shared" si="11" ref="G23:R23">G4/108/30/G22</f>
        <v>30.8641975308642</v>
      </c>
      <c r="H23" s="78">
        <f t="shared" si="11"/>
        <v>24.691358024691358</v>
      </c>
      <c r="I23" s="78">
        <f t="shared" si="11"/>
        <v>15.4320987654321</v>
      </c>
      <c r="J23" s="78">
        <f t="shared" si="11"/>
        <v>46.2962962962963</v>
      </c>
      <c r="K23" s="78">
        <f t="shared" si="11"/>
        <v>30.8641975308642</v>
      </c>
      <c r="L23" s="78">
        <f t="shared" si="11"/>
        <v>41.1522633744856</v>
      </c>
      <c r="M23" s="78">
        <f t="shared" si="11"/>
        <v>61.7283950617284</v>
      </c>
      <c r="N23" s="78">
        <f t="shared" si="11"/>
        <v>38.58024691358025</v>
      </c>
      <c r="O23" s="78">
        <f t="shared" si="11"/>
        <v>46.2962962962963</v>
      </c>
      <c r="P23" s="78">
        <f t="shared" si="11"/>
        <v>49.38271604938272</v>
      </c>
      <c r="Q23" s="78">
        <f t="shared" si="11"/>
        <v>61.72839506172839</v>
      </c>
      <c r="R23" s="78">
        <f t="shared" si="11"/>
        <v>92.59259259259258</v>
      </c>
      <c r="S23" s="78">
        <f>S4/108/1/S22</f>
        <v>1851.8518518518517</v>
      </c>
      <c r="T23" s="78">
        <f>T4/108/30/T22</f>
        <v>61.72839506172839</v>
      </c>
      <c r="U23" s="78">
        <f>U4/108/1/U22</f>
        <v>925.9259259259259</v>
      </c>
      <c r="V23" s="79"/>
      <c r="W23" s="85"/>
      <c r="X23" s="86"/>
      <c r="Y23" s="86"/>
      <c r="Z23" s="86"/>
    </row>
    <row r="24" spans="1:26" ht="24" customHeight="1">
      <c r="A24" s="77"/>
      <c r="C24" s="69"/>
      <c r="D24" s="177">
        <v>4</v>
      </c>
      <c r="E24" s="178" t="s">
        <v>149</v>
      </c>
      <c r="F24" s="179"/>
      <c r="G24" s="180" t="s">
        <v>158</v>
      </c>
      <c r="H24" s="180"/>
      <c r="I24" s="180"/>
      <c r="J24" s="180"/>
      <c r="K24" s="178" t="s">
        <v>168</v>
      </c>
      <c r="L24" s="181"/>
      <c r="M24" s="181"/>
      <c r="N24" s="178" t="s">
        <v>176</v>
      </c>
      <c r="O24" s="181"/>
      <c r="P24" s="178" t="s">
        <v>183</v>
      </c>
      <c r="Q24" s="181"/>
      <c r="R24" s="181"/>
      <c r="S24" s="181"/>
      <c r="T24" s="181"/>
      <c r="U24" s="179"/>
      <c r="V24" s="104"/>
      <c r="W24" s="85" t="s">
        <v>201</v>
      </c>
      <c r="X24" s="86"/>
      <c r="Y24" s="86"/>
      <c r="Z24" s="86"/>
    </row>
    <row r="25" spans="1:26" ht="24" customHeight="1">
      <c r="A25" s="77"/>
      <c r="C25" s="69"/>
      <c r="D25" s="177"/>
      <c r="E25" s="158" t="s">
        <v>150</v>
      </c>
      <c r="F25" s="159"/>
      <c r="G25" s="175" t="s">
        <v>159</v>
      </c>
      <c r="H25" s="175"/>
      <c r="I25" s="175"/>
      <c r="J25" s="175"/>
      <c r="K25" s="176" t="s">
        <v>169</v>
      </c>
      <c r="L25" s="176"/>
      <c r="M25" s="176"/>
      <c r="N25" s="176" t="s">
        <v>177</v>
      </c>
      <c r="O25" s="176"/>
      <c r="P25" s="160" t="s">
        <v>184</v>
      </c>
      <c r="Q25" s="174"/>
      <c r="R25" s="174"/>
      <c r="S25" s="174"/>
      <c r="T25" s="174"/>
      <c r="U25" s="161"/>
      <c r="V25" s="81"/>
      <c r="W25" s="85"/>
      <c r="X25" s="86"/>
      <c r="Y25" s="86"/>
      <c r="Z25" s="86"/>
    </row>
    <row r="26" spans="1:26" ht="24" customHeight="1">
      <c r="A26" s="77"/>
      <c r="D26" s="177"/>
      <c r="E26" s="158" t="s">
        <v>151</v>
      </c>
      <c r="F26" s="159"/>
      <c r="G26" s="175" t="s">
        <v>160</v>
      </c>
      <c r="H26" s="175"/>
      <c r="I26" s="175"/>
      <c r="J26" s="175"/>
      <c r="K26" s="176" t="s">
        <v>170</v>
      </c>
      <c r="L26" s="176"/>
      <c r="M26" s="176"/>
      <c r="N26" s="176" t="s">
        <v>178</v>
      </c>
      <c r="O26" s="176"/>
      <c r="P26" s="176" t="s">
        <v>185</v>
      </c>
      <c r="Q26" s="176"/>
      <c r="R26" s="176"/>
      <c r="S26" s="176"/>
      <c r="T26" s="176"/>
      <c r="U26" s="176"/>
      <c r="V26" s="81"/>
      <c r="W26" s="85"/>
      <c r="X26" s="86"/>
      <c r="Y26" s="86"/>
      <c r="Z26" s="86"/>
    </row>
    <row r="27" spans="4:26" ht="31.5" customHeight="1">
      <c r="D27" s="177"/>
      <c r="E27" s="158" t="s">
        <v>152</v>
      </c>
      <c r="F27" s="159"/>
      <c r="G27" s="162" t="s">
        <v>161</v>
      </c>
      <c r="H27" s="163"/>
      <c r="I27" s="163"/>
      <c r="J27" s="163"/>
      <c r="K27" s="164" t="s">
        <v>171</v>
      </c>
      <c r="L27" s="165"/>
      <c r="M27" s="165"/>
      <c r="N27" s="164" t="s">
        <v>179</v>
      </c>
      <c r="O27" s="165"/>
      <c r="P27" s="162" t="s">
        <v>186</v>
      </c>
      <c r="Q27" s="162"/>
      <c r="R27" s="162"/>
      <c r="S27" s="162"/>
      <c r="T27" s="162"/>
      <c r="U27" s="162"/>
      <c r="V27" s="81"/>
      <c r="W27" s="85" t="s">
        <v>202</v>
      </c>
      <c r="X27" s="86"/>
      <c r="Y27" s="86"/>
      <c r="Z27" s="86"/>
    </row>
    <row r="28" spans="4:26" ht="30" customHeight="1">
      <c r="D28" s="177"/>
      <c r="E28" s="160"/>
      <c r="F28" s="161"/>
      <c r="G28" s="163"/>
      <c r="H28" s="163"/>
      <c r="I28" s="163"/>
      <c r="J28" s="163"/>
      <c r="K28" s="164"/>
      <c r="L28" s="165"/>
      <c r="M28" s="165"/>
      <c r="N28" s="164"/>
      <c r="O28" s="165"/>
      <c r="P28" s="162"/>
      <c r="Q28" s="162"/>
      <c r="R28" s="162"/>
      <c r="S28" s="162"/>
      <c r="T28" s="162"/>
      <c r="U28" s="162"/>
      <c r="V28" s="81"/>
      <c r="W28" s="85" t="s">
        <v>203</v>
      </c>
      <c r="X28" s="86">
        <f>SUM(X2:X27)</f>
        <v>0</v>
      </c>
      <c r="Y28" s="86">
        <f>SUM(Y2:Y27)</f>
        <v>0</v>
      </c>
      <c r="Z28" s="86">
        <f>SUM(Z2:Z27)</f>
        <v>0</v>
      </c>
    </row>
    <row r="29" spans="4:22" ht="31.5" customHeight="1">
      <c r="D29" s="177"/>
      <c r="E29" s="160"/>
      <c r="F29" s="161"/>
      <c r="G29" s="163"/>
      <c r="H29" s="163"/>
      <c r="I29" s="163"/>
      <c r="J29" s="163"/>
      <c r="K29" s="164"/>
      <c r="L29" s="165"/>
      <c r="M29" s="165"/>
      <c r="N29" s="164"/>
      <c r="O29" s="165"/>
      <c r="P29" s="162"/>
      <c r="Q29" s="162"/>
      <c r="R29" s="162"/>
      <c r="S29" s="162"/>
      <c r="T29" s="162"/>
      <c r="U29" s="162"/>
      <c r="V29" s="81"/>
    </row>
    <row r="30" spans="4:22" ht="84.75" customHeight="1">
      <c r="D30" s="177"/>
      <c r="E30" s="160"/>
      <c r="F30" s="161"/>
      <c r="G30" s="163"/>
      <c r="H30" s="163"/>
      <c r="I30" s="163"/>
      <c r="J30" s="163"/>
      <c r="K30" s="164"/>
      <c r="L30" s="165"/>
      <c r="M30" s="165"/>
      <c r="N30" s="164"/>
      <c r="O30" s="165"/>
      <c r="P30" s="162"/>
      <c r="Q30" s="162"/>
      <c r="R30" s="162"/>
      <c r="S30" s="162"/>
      <c r="T30" s="162"/>
      <c r="U30" s="162"/>
      <c r="V30" s="81"/>
    </row>
    <row r="31" spans="3:22" ht="24" customHeight="1">
      <c r="C31" s="80"/>
      <c r="D31" s="157">
        <v>5</v>
      </c>
      <c r="E31" s="166" t="s">
        <v>153</v>
      </c>
      <c r="F31" s="167"/>
      <c r="G31" s="155" t="s">
        <v>162</v>
      </c>
      <c r="H31" s="156"/>
      <c r="I31" s="156"/>
      <c r="J31" s="156"/>
      <c r="K31" s="172" t="s">
        <v>172</v>
      </c>
      <c r="L31" s="173"/>
      <c r="M31" s="173"/>
      <c r="N31" s="155" t="s">
        <v>180</v>
      </c>
      <c r="O31" s="156"/>
      <c r="P31" s="155" t="s">
        <v>187</v>
      </c>
      <c r="Q31" s="156"/>
      <c r="R31" s="156"/>
      <c r="S31" s="156"/>
      <c r="T31" s="156"/>
      <c r="U31" s="156"/>
      <c r="V31" s="157"/>
    </row>
    <row r="32" spans="3:22" ht="24" customHeight="1">
      <c r="C32" s="80"/>
      <c r="D32" s="157"/>
      <c r="E32" s="168"/>
      <c r="F32" s="169"/>
      <c r="G32" s="156"/>
      <c r="H32" s="156"/>
      <c r="I32" s="156"/>
      <c r="J32" s="156"/>
      <c r="K32" s="173"/>
      <c r="L32" s="173"/>
      <c r="M32" s="173"/>
      <c r="N32" s="156"/>
      <c r="O32" s="156"/>
      <c r="P32" s="156"/>
      <c r="Q32" s="156"/>
      <c r="R32" s="156"/>
      <c r="S32" s="156"/>
      <c r="T32" s="156"/>
      <c r="U32" s="156"/>
      <c r="V32" s="157"/>
    </row>
    <row r="33" spans="3:22" ht="24" customHeight="1">
      <c r="C33" s="80"/>
      <c r="D33" s="157"/>
      <c r="E33" s="168"/>
      <c r="F33" s="169"/>
      <c r="G33" s="156"/>
      <c r="H33" s="156"/>
      <c r="I33" s="156"/>
      <c r="J33" s="156"/>
      <c r="K33" s="173"/>
      <c r="L33" s="173"/>
      <c r="M33" s="173"/>
      <c r="N33" s="156"/>
      <c r="O33" s="156"/>
      <c r="P33" s="156"/>
      <c r="Q33" s="156"/>
      <c r="R33" s="156"/>
      <c r="S33" s="156"/>
      <c r="T33" s="156"/>
      <c r="U33" s="156"/>
      <c r="V33" s="157"/>
    </row>
    <row r="34" spans="3:22" ht="24" customHeight="1">
      <c r="C34" s="80"/>
      <c r="D34" s="157"/>
      <c r="E34" s="168"/>
      <c r="F34" s="169"/>
      <c r="G34" s="156"/>
      <c r="H34" s="156"/>
      <c r="I34" s="156"/>
      <c r="J34" s="156"/>
      <c r="K34" s="173"/>
      <c r="L34" s="173"/>
      <c r="M34" s="173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3:22" ht="24" customHeight="1">
      <c r="C35" s="80"/>
      <c r="D35" s="157"/>
      <c r="E35" s="168"/>
      <c r="F35" s="169"/>
      <c r="G35" s="156"/>
      <c r="H35" s="156"/>
      <c r="I35" s="156"/>
      <c r="J35" s="156"/>
      <c r="K35" s="173"/>
      <c r="L35" s="173"/>
      <c r="M35" s="173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3:22" ht="24" customHeight="1">
      <c r="C36" s="80"/>
      <c r="D36" s="157"/>
      <c r="E36" s="168"/>
      <c r="F36" s="169"/>
      <c r="G36" s="156"/>
      <c r="H36" s="156"/>
      <c r="I36" s="156"/>
      <c r="J36" s="156"/>
      <c r="K36" s="173"/>
      <c r="L36" s="173"/>
      <c r="M36" s="173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3:22" ht="24" customHeight="1">
      <c r="C37" s="80"/>
      <c r="D37" s="157"/>
      <c r="E37" s="168"/>
      <c r="F37" s="169"/>
      <c r="G37" s="156"/>
      <c r="H37" s="156"/>
      <c r="I37" s="156"/>
      <c r="J37" s="156"/>
      <c r="K37" s="173"/>
      <c r="L37" s="173"/>
      <c r="M37" s="173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3:22" ht="66.75" customHeight="1">
      <c r="C38" s="80"/>
      <c r="D38" s="157"/>
      <c r="E38" s="170"/>
      <c r="F38" s="171"/>
      <c r="G38" s="156"/>
      <c r="H38" s="156"/>
      <c r="I38" s="156"/>
      <c r="J38" s="156"/>
      <c r="K38" s="173"/>
      <c r="L38" s="173"/>
      <c r="M38" s="173"/>
      <c r="N38" s="156"/>
      <c r="O38" s="156"/>
      <c r="P38" s="156"/>
      <c r="Q38" s="156"/>
      <c r="R38" s="156"/>
      <c r="S38" s="156"/>
      <c r="T38" s="156"/>
      <c r="U38" s="156"/>
      <c r="V38" s="157"/>
    </row>
    <row r="39" ht="24" customHeight="1">
      <c r="D39" s="31"/>
    </row>
    <row r="40" spans="5:13" ht="24" customHeight="1">
      <c r="E40" s="145"/>
      <c r="F40" s="146" t="s">
        <v>420</v>
      </c>
      <c r="G40" s="151"/>
      <c r="H40" s="151"/>
      <c r="I40" s="151"/>
      <c r="J40" s="151"/>
      <c r="K40" s="151"/>
      <c r="L40" s="152"/>
      <c r="M40" s="152"/>
    </row>
    <row r="41" spans="5:13" ht="24" customHeight="1">
      <c r="E41" s="145"/>
      <c r="F41" s="147"/>
      <c r="G41" s="153"/>
      <c r="H41" s="153"/>
      <c r="I41" s="153"/>
      <c r="J41" s="153"/>
      <c r="K41" s="153"/>
      <c r="L41" s="152"/>
      <c r="M41" s="152"/>
    </row>
    <row r="42" spans="5:13" ht="24" customHeight="1">
      <c r="E42" s="145"/>
      <c r="F42" s="148"/>
      <c r="G42" s="148"/>
      <c r="H42" s="154"/>
      <c r="I42" s="154"/>
      <c r="J42" s="154"/>
      <c r="K42" s="154"/>
      <c r="L42" s="152"/>
      <c r="M42" s="152"/>
    </row>
    <row r="43" spans="5:13" ht="24" customHeight="1">
      <c r="E43" s="145"/>
      <c r="F43" s="278" t="s">
        <v>419</v>
      </c>
      <c r="G43" s="153"/>
      <c r="H43" s="153"/>
      <c r="I43" s="153"/>
      <c r="J43" s="154"/>
      <c r="K43" s="154"/>
      <c r="L43" s="152"/>
      <c r="M43" s="152"/>
    </row>
    <row r="44" spans="5:13" ht="24" customHeight="1">
      <c r="E44" s="145"/>
      <c r="F44" s="149"/>
      <c r="G44" s="153"/>
      <c r="H44" s="153"/>
      <c r="I44" s="153"/>
      <c r="J44" s="154"/>
      <c r="K44" s="154"/>
      <c r="L44" s="152"/>
      <c r="M44" s="152"/>
    </row>
    <row r="45" spans="5:13" ht="24" customHeight="1">
      <c r="E45" s="145"/>
      <c r="F45" s="150"/>
      <c r="G45" s="150"/>
      <c r="H45" s="150"/>
      <c r="I45" s="150"/>
      <c r="J45" s="150"/>
      <c r="K45" s="150"/>
      <c r="L45" s="152"/>
      <c r="M45" s="152"/>
    </row>
  </sheetData>
  <sheetProtection/>
  <mergeCells count="70">
    <mergeCell ref="W1:Z1"/>
    <mergeCell ref="E2:F3"/>
    <mergeCell ref="G2:G3"/>
    <mergeCell ref="H2:H3"/>
    <mergeCell ref="I2:I3"/>
    <mergeCell ref="J2:J3"/>
    <mergeCell ref="K2:K3"/>
    <mergeCell ref="M2:M3"/>
    <mergeCell ref="N2:N3"/>
    <mergeCell ref="O2:O3"/>
    <mergeCell ref="P2:P3"/>
    <mergeCell ref="Q2:Q3"/>
    <mergeCell ref="A1:C10"/>
    <mergeCell ref="D1:D3"/>
    <mergeCell ref="E1:V1"/>
    <mergeCell ref="R2:S2"/>
    <mergeCell ref="T2:U2"/>
    <mergeCell ref="V2:V3"/>
    <mergeCell ref="D4:D9"/>
    <mergeCell ref="E4:F4"/>
    <mergeCell ref="E5:F5"/>
    <mergeCell ref="E6:E8"/>
    <mergeCell ref="E9:F9"/>
    <mergeCell ref="H9:U9"/>
    <mergeCell ref="L2:L3"/>
    <mergeCell ref="D10:D17"/>
    <mergeCell ref="E10:F10"/>
    <mergeCell ref="E11:F11"/>
    <mergeCell ref="E12:F12"/>
    <mergeCell ref="E13:F13"/>
    <mergeCell ref="E14:F14"/>
    <mergeCell ref="E15:F15"/>
    <mergeCell ref="E16:F16"/>
    <mergeCell ref="E17:F17"/>
    <mergeCell ref="N25:O25"/>
    <mergeCell ref="D18:D23"/>
    <mergeCell ref="E18:F18"/>
    <mergeCell ref="A19:C19"/>
    <mergeCell ref="E19:F19"/>
    <mergeCell ref="E20:F20"/>
    <mergeCell ref="E21:F21"/>
    <mergeCell ref="E22:F22"/>
    <mergeCell ref="E23:F23"/>
    <mergeCell ref="P26:U26"/>
    <mergeCell ref="D24:D30"/>
    <mergeCell ref="E24:F24"/>
    <mergeCell ref="G24:J24"/>
    <mergeCell ref="K24:M24"/>
    <mergeCell ref="N24:O24"/>
    <mergeCell ref="P24:U24"/>
    <mergeCell ref="E25:F25"/>
    <mergeCell ref="G25:J25"/>
    <mergeCell ref="K25:M25"/>
    <mergeCell ref="D31:D38"/>
    <mergeCell ref="E31:F38"/>
    <mergeCell ref="G31:J38"/>
    <mergeCell ref="K31:M38"/>
    <mergeCell ref="N31:O38"/>
    <mergeCell ref="P25:U25"/>
    <mergeCell ref="E26:F26"/>
    <mergeCell ref="G26:J26"/>
    <mergeCell ref="K26:M26"/>
    <mergeCell ref="N26:O26"/>
    <mergeCell ref="P31:U38"/>
    <mergeCell ref="V31:V38"/>
    <mergeCell ref="E27:F30"/>
    <mergeCell ref="G27:J30"/>
    <mergeCell ref="K27:M30"/>
    <mergeCell ref="N27:O30"/>
    <mergeCell ref="P27:U30"/>
  </mergeCells>
  <hyperlinks>
    <hyperlink ref="F43" r:id="rId1" display="更多表格点击下载 tool.musicheng.com"/>
  </hyperlinks>
  <printOptions/>
  <pageMargins left="0.75" right="0.75" top="1" bottom="1" header="0.51" footer="0.51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showOutlineSymbols="0" zoomScalePageLayoutView="0" workbookViewId="0" topLeftCell="A1">
      <selection activeCell="G15" sqref="G15"/>
    </sheetView>
  </sheetViews>
  <sheetFormatPr defaultColWidth="9.00390625" defaultRowHeight="21.75" customHeight="1"/>
  <cols>
    <col min="1" max="1" width="12.50390625" style="31" customWidth="1"/>
    <col min="2" max="2" width="9.75390625" style="31" customWidth="1"/>
    <col min="3" max="5" width="10.625" style="31" customWidth="1"/>
    <col min="6" max="6" width="12.625" style="31" customWidth="1"/>
    <col min="7" max="7" width="11.875" style="31" customWidth="1"/>
    <col min="8" max="14" width="10.625" style="31" customWidth="1"/>
    <col min="15" max="15" width="5.00390625" style="31" customWidth="1"/>
    <col min="16" max="16" width="6.375" style="32" customWidth="1"/>
    <col min="17" max="17" width="9.00390625" style="33" customWidth="1"/>
    <col min="18" max="18" width="19.50390625" style="34" customWidth="1"/>
  </cols>
  <sheetData>
    <row r="1" spans="1:18" ht="21.75" customHeight="1">
      <c r="A1" s="227" t="s">
        <v>209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36"/>
      <c r="P1" s="45" t="s">
        <v>130</v>
      </c>
      <c r="Q1" s="49" t="s">
        <v>287</v>
      </c>
      <c r="R1" s="50" t="s">
        <v>314</v>
      </c>
    </row>
    <row r="2" spans="1:18" ht="21.75" customHeight="1">
      <c r="A2" s="37" t="s">
        <v>210</v>
      </c>
      <c r="B2" s="37" t="s">
        <v>215</v>
      </c>
      <c r="C2" s="157" t="s">
        <v>223</v>
      </c>
      <c r="D2" s="157"/>
      <c r="E2" s="157"/>
      <c r="F2" s="157" t="s">
        <v>241</v>
      </c>
      <c r="G2" s="157"/>
      <c r="H2" s="157"/>
      <c r="I2" s="157" t="s">
        <v>261</v>
      </c>
      <c r="J2" s="157"/>
      <c r="K2" s="157"/>
      <c r="L2" s="157" t="s">
        <v>276</v>
      </c>
      <c r="M2" s="157"/>
      <c r="N2" s="157"/>
      <c r="O2" s="37"/>
      <c r="P2" s="46" t="s">
        <v>163</v>
      </c>
      <c r="Q2" s="51">
        <v>41640</v>
      </c>
      <c r="R2" s="52" t="s">
        <v>315</v>
      </c>
    </row>
    <row r="3" spans="1:18" ht="21.75" customHeight="1">
      <c r="A3" s="37" t="s">
        <v>130</v>
      </c>
      <c r="B3" s="38">
        <v>44166</v>
      </c>
      <c r="C3" s="37" t="s">
        <v>224</v>
      </c>
      <c r="D3" s="37" t="s">
        <v>230</v>
      </c>
      <c r="E3" s="37" t="s">
        <v>236</v>
      </c>
      <c r="F3" s="37" t="s">
        <v>242</v>
      </c>
      <c r="G3" s="37" t="s">
        <v>247</v>
      </c>
      <c r="H3" s="37" t="s">
        <v>254</v>
      </c>
      <c r="I3" s="37" t="s">
        <v>262</v>
      </c>
      <c r="J3" s="37" t="s">
        <v>267</v>
      </c>
      <c r="K3" s="37" t="s">
        <v>272</v>
      </c>
      <c r="L3" s="37" t="s">
        <v>277</v>
      </c>
      <c r="M3" s="37" t="s">
        <v>189</v>
      </c>
      <c r="N3" s="37" t="s">
        <v>157</v>
      </c>
      <c r="O3" s="37"/>
      <c r="P3" s="46" t="s">
        <v>165</v>
      </c>
      <c r="Q3" s="51">
        <v>41672</v>
      </c>
      <c r="R3" s="52" t="s">
        <v>316</v>
      </c>
    </row>
    <row r="4" spans="1:18" ht="57" customHeight="1">
      <c r="A4" s="37" t="s">
        <v>211</v>
      </c>
      <c r="B4" s="38"/>
      <c r="C4" s="37"/>
      <c r="D4" s="39" t="s">
        <v>231</v>
      </c>
      <c r="E4" s="39" t="s">
        <v>237</v>
      </c>
      <c r="F4" s="39" t="s">
        <v>243</v>
      </c>
      <c r="G4" s="39" t="s">
        <v>248</v>
      </c>
      <c r="H4" s="40" t="s">
        <v>255</v>
      </c>
      <c r="I4" s="39" t="s">
        <v>263</v>
      </c>
      <c r="J4" s="39" t="s">
        <v>268</v>
      </c>
      <c r="K4" s="39" t="s">
        <v>273</v>
      </c>
      <c r="L4" s="39" t="s">
        <v>278</v>
      </c>
      <c r="M4" s="39" t="s">
        <v>282</v>
      </c>
      <c r="N4" s="39" t="s">
        <v>285</v>
      </c>
      <c r="O4" s="47"/>
      <c r="P4" s="46"/>
      <c r="Q4" s="51"/>
      <c r="R4" s="52"/>
    </row>
    <row r="5" spans="1:18" ht="57" customHeight="1">
      <c r="A5" s="37" t="s">
        <v>212</v>
      </c>
      <c r="B5" s="41" t="s">
        <v>216</v>
      </c>
      <c r="C5" s="41" t="s">
        <v>216</v>
      </c>
      <c r="D5" s="39" t="s">
        <v>232</v>
      </c>
      <c r="E5" s="39" t="s">
        <v>238</v>
      </c>
      <c r="F5" s="39" t="s">
        <v>244</v>
      </c>
      <c r="G5" s="39" t="s">
        <v>249</v>
      </c>
      <c r="H5" s="40" t="s">
        <v>256</v>
      </c>
      <c r="I5" s="39" t="s">
        <v>264</v>
      </c>
      <c r="J5" s="39" t="s">
        <v>269</v>
      </c>
      <c r="K5" s="39" t="s">
        <v>274</v>
      </c>
      <c r="L5" s="39" t="s">
        <v>279</v>
      </c>
      <c r="M5" s="39" t="s">
        <v>283</v>
      </c>
      <c r="N5" s="39" t="s">
        <v>286</v>
      </c>
      <c r="O5" s="47"/>
      <c r="P5" s="46"/>
      <c r="Q5" s="51"/>
      <c r="R5" s="52"/>
    </row>
    <row r="6" spans="1:18" ht="36.75" customHeight="1">
      <c r="A6" s="226" t="s">
        <v>213</v>
      </c>
      <c r="B6" s="42" t="s">
        <v>217</v>
      </c>
      <c r="C6" s="43" t="s">
        <v>225</v>
      </c>
      <c r="D6" s="43" t="s">
        <v>233</v>
      </c>
      <c r="E6" s="43" t="s">
        <v>239</v>
      </c>
      <c r="F6" s="43" t="s">
        <v>245</v>
      </c>
      <c r="G6" s="43" t="s">
        <v>250</v>
      </c>
      <c r="H6" s="43" t="s">
        <v>257</v>
      </c>
      <c r="I6" s="43" t="s">
        <v>265</v>
      </c>
      <c r="J6" s="43" t="s">
        <v>270</v>
      </c>
      <c r="K6" s="43" t="s">
        <v>275</v>
      </c>
      <c r="L6" s="43" t="s">
        <v>280</v>
      </c>
      <c r="M6" s="43" t="s">
        <v>284</v>
      </c>
      <c r="N6" s="43" t="s">
        <v>217</v>
      </c>
      <c r="O6" s="43"/>
      <c r="P6" s="46"/>
      <c r="Q6" s="51">
        <v>41684</v>
      </c>
      <c r="R6" s="52" t="s">
        <v>234</v>
      </c>
    </row>
    <row r="7" spans="1:18" ht="39" customHeight="1">
      <c r="A7" s="226"/>
      <c r="B7" s="43" t="s">
        <v>218</v>
      </c>
      <c r="C7" s="43" t="s">
        <v>226</v>
      </c>
      <c r="D7" s="43" t="s">
        <v>234</v>
      </c>
      <c r="E7" s="43"/>
      <c r="F7" s="43"/>
      <c r="G7" s="43" t="s">
        <v>251</v>
      </c>
      <c r="H7" s="43" t="s">
        <v>258</v>
      </c>
      <c r="I7" s="43"/>
      <c r="J7" s="43"/>
      <c r="K7" s="43"/>
      <c r="L7" s="43" t="s">
        <v>281</v>
      </c>
      <c r="M7" s="43"/>
      <c r="N7" s="43" t="s">
        <v>218</v>
      </c>
      <c r="O7" s="43"/>
      <c r="P7" s="46" t="s">
        <v>166</v>
      </c>
      <c r="Q7" s="51">
        <v>41701</v>
      </c>
      <c r="R7" s="52" t="s">
        <v>317</v>
      </c>
    </row>
    <row r="8" spans="1:18" ht="21.75" customHeight="1">
      <c r="A8" s="226" t="s">
        <v>214</v>
      </c>
      <c r="B8" s="37" t="s">
        <v>219</v>
      </c>
      <c r="C8" s="37" t="s">
        <v>227</v>
      </c>
      <c r="D8" s="44" t="s">
        <v>235</v>
      </c>
      <c r="E8" s="37" t="s">
        <v>240</v>
      </c>
      <c r="F8" s="37"/>
      <c r="G8" s="37" t="s">
        <v>252</v>
      </c>
      <c r="H8" s="37" t="s">
        <v>259</v>
      </c>
      <c r="I8" s="37" t="s">
        <v>266</v>
      </c>
      <c r="J8" s="37" t="s">
        <v>270</v>
      </c>
      <c r="K8" s="37" t="s">
        <v>275</v>
      </c>
      <c r="L8" s="37">
        <v>1010</v>
      </c>
      <c r="M8" s="37">
        <v>1111</v>
      </c>
      <c r="N8" s="37">
        <v>1212</v>
      </c>
      <c r="O8" s="37"/>
      <c r="P8" s="46"/>
      <c r="Q8" s="51">
        <v>41703</v>
      </c>
      <c r="R8" s="52" t="s">
        <v>318</v>
      </c>
    </row>
    <row r="9" spans="1:18" ht="21.75" customHeight="1">
      <c r="A9" s="226"/>
      <c r="B9" s="37" t="s">
        <v>220</v>
      </c>
      <c r="C9" s="157" t="s">
        <v>228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37"/>
      <c r="P9" s="46"/>
      <c r="Q9" s="51">
        <v>41706</v>
      </c>
      <c r="R9" s="52" t="s">
        <v>319</v>
      </c>
    </row>
    <row r="10" spans="1:18" ht="21.75" customHeight="1">
      <c r="A10" s="226"/>
      <c r="B10" s="37" t="s">
        <v>221</v>
      </c>
      <c r="C10" s="37" t="s">
        <v>229</v>
      </c>
      <c r="D10" s="37"/>
      <c r="E10" s="37" t="s">
        <v>229</v>
      </c>
      <c r="F10" s="37" t="s">
        <v>229</v>
      </c>
      <c r="G10" s="37" t="s">
        <v>229</v>
      </c>
      <c r="H10" s="37" t="s">
        <v>229</v>
      </c>
      <c r="I10" s="37" t="s">
        <v>229</v>
      </c>
      <c r="J10" s="37" t="s">
        <v>229</v>
      </c>
      <c r="K10" s="37" t="s">
        <v>229</v>
      </c>
      <c r="L10" s="37" t="s">
        <v>229</v>
      </c>
      <c r="M10" s="37" t="s">
        <v>229</v>
      </c>
      <c r="N10" s="37" t="s">
        <v>229</v>
      </c>
      <c r="O10" s="37"/>
      <c r="P10" s="46"/>
      <c r="Q10" s="51">
        <v>41707</v>
      </c>
      <c r="R10" s="52" t="s">
        <v>320</v>
      </c>
    </row>
    <row r="11" spans="1:18" ht="21.75" customHeight="1">
      <c r="A11" s="226"/>
      <c r="B11" s="37" t="s">
        <v>222</v>
      </c>
      <c r="C11" s="157"/>
      <c r="D11" s="157"/>
      <c r="E11" s="157"/>
      <c r="F11" s="43" t="s">
        <v>246</v>
      </c>
      <c r="G11" s="43" t="s">
        <v>253</v>
      </c>
      <c r="H11" s="43" t="s">
        <v>260</v>
      </c>
      <c r="I11" s="43" t="s">
        <v>265</v>
      </c>
      <c r="J11" s="43" t="s">
        <v>271</v>
      </c>
      <c r="K11" s="157"/>
      <c r="L11" s="157"/>
      <c r="M11" s="157"/>
      <c r="N11" s="157"/>
      <c r="O11" s="37"/>
      <c r="P11" s="46"/>
      <c r="Q11" s="51">
        <v>41710</v>
      </c>
      <c r="R11" s="52" t="s">
        <v>321</v>
      </c>
    </row>
    <row r="12" spans="16:18" ht="33" customHeight="1">
      <c r="P12" s="46"/>
      <c r="Q12" s="51">
        <v>41712</v>
      </c>
      <c r="R12" s="52" t="s">
        <v>322</v>
      </c>
    </row>
    <row r="13" spans="2:18" ht="21.75" customHeight="1">
      <c r="B13" s="145"/>
      <c r="C13" s="146" t="s">
        <v>420</v>
      </c>
      <c r="D13" s="151"/>
      <c r="E13" s="151"/>
      <c r="F13" s="151"/>
      <c r="G13" s="151"/>
      <c r="H13" s="151"/>
      <c r="I13" s="152"/>
      <c r="J13" s="152"/>
      <c r="P13" s="46"/>
      <c r="Q13" s="51">
        <v>41712</v>
      </c>
      <c r="R13" s="52" t="s">
        <v>323</v>
      </c>
    </row>
    <row r="14" spans="2:18" ht="21.75" customHeight="1">
      <c r="B14" s="145"/>
      <c r="C14" s="147"/>
      <c r="D14" s="153"/>
      <c r="E14" s="153"/>
      <c r="F14" s="153"/>
      <c r="G14" s="153"/>
      <c r="H14" s="153"/>
      <c r="I14" s="152"/>
      <c r="J14" s="152"/>
      <c r="P14" s="46"/>
      <c r="Q14" s="51">
        <v>41713</v>
      </c>
      <c r="R14" s="52" t="s">
        <v>324</v>
      </c>
    </row>
    <row r="15" spans="2:18" ht="21.75" customHeight="1">
      <c r="B15" s="145"/>
      <c r="C15" s="148"/>
      <c r="D15" s="148"/>
      <c r="E15" s="154"/>
      <c r="F15" s="154"/>
      <c r="G15" s="154"/>
      <c r="H15" s="154"/>
      <c r="I15" s="152"/>
      <c r="J15" s="152"/>
      <c r="P15" s="46"/>
      <c r="Q15" s="51"/>
      <c r="R15" s="52"/>
    </row>
    <row r="16" spans="2:18" ht="21.75" customHeight="1">
      <c r="B16" s="145"/>
      <c r="C16" s="278" t="s">
        <v>419</v>
      </c>
      <c r="D16" s="153"/>
      <c r="E16" s="153"/>
      <c r="F16" s="153"/>
      <c r="G16" s="154"/>
      <c r="H16" s="154"/>
      <c r="I16" s="152"/>
      <c r="J16" s="152"/>
      <c r="P16" s="46"/>
      <c r="Q16" s="51">
        <v>41719</v>
      </c>
      <c r="R16" s="52" t="s">
        <v>325</v>
      </c>
    </row>
    <row r="17" spans="2:18" ht="21.75" customHeight="1">
      <c r="B17" s="145"/>
      <c r="C17" s="149"/>
      <c r="D17" s="153"/>
      <c r="E17" s="153"/>
      <c r="F17" s="153"/>
      <c r="G17" s="154"/>
      <c r="H17" s="154"/>
      <c r="I17" s="152"/>
      <c r="J17" s="152"/>
      <c r="M17" s="48"/>
      <c r="N17" s="48"/>
      <c r="O17" s="48"/>
      <c r="P17" s="46"/>
      <c r="Q17" s="51">
        <v>41719</v>
      </c>
      <c r="R17" s="52" t="s">
        <v>326</v>
      </c>
    </row>
    <row r="18" spans="2:18" ht="21.75" customHeight="1">
      <c r="B18" s="145"/>
      <c r="C18" s="150"/>
      <c r="D18" s="150"/>
      <c r="E18" s="150"/>
      <c r="F18" s="150"/>
      <c r="G18" s="150"/>
      <c r="H18" s="150"/>
      <c r="I18" s="152"/>
      <c r="J18" s="152"/>
      <c r="P18" s="46"/>
      <c r="Q18" s="51">
        <v>41720</v>
      </c>
      <c r="R18" s="52" t="s">
        <v>327</v>
      </c>
    </row>
    <row r="19" spans="16:18" ht="21.75" customHeight="1">
      <c r="P19" s="46"/>
      <c r="Q19" s="51">
        <v>41721</v>
      </c>
      <c r="R19" s="52" t="s">
        <v>328</v>
      </c>
    </row>
    <row r="20" spans="16:18" ht="21.75" customHeight="1">
      <c r="P20" s="46"/>
      <c r="Q20" s="51">
        <v>41722</v>
      </c>
      <c r="R20" s="52" t="s">
        <v>329</v>
      </c>
    </row>
    <row r="21" spans="16:18" ht="21.75" customHeight="1">
      <c r="P21" s="46" t="s">
        <v>167</v>
      </c>
      <c r="Q21" s="51">
        <v>41730</v>
      </c>
      <c r="R21" s="52" t="s">
        <v>330</v>
      </c>
    </row>
    <row r="22" spans="16:18" ht="21.75" customHeight="1">
      <c r="P22" s="46"/>
      <c r="Q22" s="51">
        <v>41734</v>
      </c>
      <c r="R22" s="52" t="s">
        <v>331</v>
      </c>
    </row>
    <row r="23" spans="16:18" ht="21.75" customHeight="1">
      <c r="P23" s="46"/>
      <c r="Q23" s="51">
        <v>41736</v>
      </c>
      <c r="R23" s="52" t="s">
        <v>332</v>
      </c>
    </row>
    <row r="24" spans="16:18" ht="21.75" customHeight="1">
      <c r="P24" s="46"/>
      <c r="Q24" s="51">
        <v>42109</v>
      </c>
      <c r="R24" s="52"/>
    </row>
    <row r="25" spans="16:18" ht="21.75" customHeight="1">
      <c r="P25" s="46"/>
      <c r="Q25" s="51">
        <v>41751</v>
      </c>
      <c r="R25" s="52" t="s">
        <v>333</v>
      </c>
    </row>
    <row r="26" spans="16:18" ht="21.75" customHeight="1">
      <c r="P26" s="46"/>
      <c r="Q26" s="51">
        <v>41755</v>
      </c>
      <c r="R26" s="52" t="s">
        <v>334</v>
      </c>
    </row>
    <row r="27" spans="16:18" ht="21.75" customHeight="1">
      <c r="P27" s="46" t="s">
        <v>173</v>
      </c>
      <c r="Q27" s="51">
        <v>41760</v>
      </c>
      <c r="R27" s="52" t="s">
        <v>335</v>
      </c>
    </row>
    <row r="28" spans="16:18" ht="21.75" customHeight="1">
      <c r="P28" s="46"/>
      <c r="Q28" s="51">
        <v>41762</v>
      </c>
      <c r="R28" s="52" t="s">
        <v>336</v>
      </c>
    </row>
    <row r="29" spans="16:18" ht="21.75" customHeight="1">
      <c r="P29" s="46"/>
      <c r="Q29" s="51">
        <v>41763</v>
      </c>
      <c r="R29" s="52" t="s">
        <v>337</v>
      </c>
    </row>
    <row r="30" spans="16:18" ht="21.75" customHeight="1">
      <c r="P30" s="46"/>
      <c r="Q30" s="51">
        <v>41767</v>
      </c>
      <c r="R30" s="52" t="s">
        <v>338</v>
      </c>
    </row>
    <row r="31" spans="16:18" ht="21.75" customHeight="1">
      <c r="P31" s="46"/>
      <c r="Q31" s="51">
        <v>41771</v>
      </c>
      <c r="R31" s="52" t="s">
        <v>339</v>
      </c>
    </row>
    <row r="32" spans="16:18" ht="21.75" customHeight="1">
      <c r="P32" s="46"/>
      <c r="Q32" s="51">
        <v>41774</v>
      </c>
      <c r="R32" s="52" t="s">
        <v>340</v>
      </c>
    </row>
    <row r="33" spans="16:18" ht="21.75" customHeight="1">
      <c r="P33" s="46"/>
      <c r="Q33" s="51">
        <v>41776</v>
      </c>
      <c r="R33" s="52" t="s">
        <v>341</v>
      </c>
    </row>
    <row r="34" spans="16:18" ht="21.75" customHeight="1">
      <c r="P34" s="46"/>
      <c r="Q34" s="51">
        <v>41779</v>
      </c>
      <c r="R34" s="52" t="s">
        <v>342</v>
      </c>
    </row>
    <row r="35" spans="16:18" ht="21.75" customHeight="1">
      <c r="P35" s="46"/>
      <c r="Q35" s="51">
        <v>41782</v>
      </c>
      <c r="R35" s="52" t="s">
        <v>343</v>
      </c>
    </row>
    <row r="36" spans="16:18" ht="21.75" customHeight="1">
      <c r="P36" s="46"/>
      <c r="Q36" s="51">
        <v>41790</v>
      </c>
      <c r="R36" s="52" t="s">
        <v>344</v>
      </c>
    </row>
    <row r="37" spans="16:18" ht="21.75" customHeight="1">
      <c r="P37" s="46" t="s">
        <v>174</v>
      </c>
      <c r="Q37" s="51">
        <v>41791</v>
      </c>
      <c r="R37" s="52" t="s">
        <v>345</v>
      </c>
    </row>
    <row r="38" spans="16:18" ht="21.75" customHeight="1">
      <c r="P38" s="46"/>
      <c r="Q38" s="51">
        <v>41795</v>
      </c>
      <c r="R38" s="52" t="s">
        <v>346</v>
      </c>
    </row>
    <row r="39" spans="16:18" ht="21.75" customHeight="1">
      <c r="P39" s="46"/>
      <c r="Q39" s="51">
        <v>41796</v>
      </c>
      <c r="R39" s="52" t="s">
        <v>347</v>
      </c>
    </row>
    <row r="40" spans="16:18" ht="21.75" customHeight="1">
      <c r="P40" s="46"/>
      <c r="Q40" s="51">
        <v>41807</v>
      </c>
      <c r="R40" s="52" t="s">
        <v>348</v>
      </c>
    </row>
    <row r="41" spans="16:18" ht="21.75" customHeight="1">
      <c r="P41" s="46"/>
      <c r="Q41" s="51">
        <v>41808</v>
      </c>
      <c r="R41" s="52"/>
    </row>
    <row r="42" spans="16:18" ht="21.75" customHeight="1">
      <c r="P42" s="46"/>
      <c r="Q42" s="51">
        <v>41813</v>
      </c>
      <c r="R42" s="52" t="s">
        <v>349</v>
      </c>
    </row>
    <row r="43" spans="16:18" ht="21.75" customHeight="1">
      <c r="P43" s="46"/>
      <c r="Q43" s="51">
        <v>41815</v>
      </c>
      <c r="R43" s="52" t="s">
        <v>350</v>
      </c>
    </row>
    <row r="44" spans="16:18" ht="21.75" customHeight="1">
      <c r="P44" s="46"/>
      <c r="Q44" s="51">
        <v>41816</v>
      </c>
      <c r="R44" s="52" t="s">
        <v>351</v>
      </c>
    </row>
    <row r="45" spans="16:18" ht="21.75" customHeight="1">
      <c r="P45" s="46" t="s">
        <v>175</v>
      </c>
      <c r="Q45" s="51">
        <v>41821</v>
      </c>
      <c r="R45" s="52" t="s">
        <v>352</v>
      </c>
    </row>
    <row r="46" spans="16:18" ht="21.75" customHeight="1">
      <c r="P46" s="46"/>
      <c r="Q46" s="51">
        <v>41821</v>
      </c>
      <c r="R46" s="52" t="s">
        <v>353</v>
      </c>
    </row>
    <row r="47" spans="16:18" ht="21.75" customHeight="1">
      <c r="P47" s="46"/>
      <c r="Q47" s="51" t="s">
        <v>288</v>
      </c>
      <c r="R47" s="52"/>
    </row>
    <row r="48" spans="16:18" ht="21.75" customHeight="1">
      <c r="P48" s="46"/>
      <c r="Q48" s="51">
        <v>41827</v>
      </c>
      <c r="R48" s="52" t="s">
        <v>354</v>
      </c>
    </row>
    <row r="49" spans="16:18" ht="21.75" customHeight="1">
      <c r="P49" s="46"/>
      <c r="Q49" s="51">
        <v>41831</v>
      </c>
      <c r="R49" s="52" t="s">
        <v>355</v>
      </c>
    </row>
    <row r="50" spans="16:18" ht="21.75" customHeight="1">
      <c r="P50" s="46" t="s">
        <v>181</v>
      </c>
      <c r="Q50" s="51">
        <v>41852</v>
      </c>
      <c r="R50" s="52" t="s">
        <v>356</v>
      </c>
    </row>
    <row r="51" spans="16:18" ht="21.75" customHeight="1">
      <c r="P51" s="46"/>
      <c r="Q51" s="51">
        <v>41869</v>
      </c>
      <c r="R51" s="52"/>
    </row>
    <row r="52" spans="16:18" ht="21.75" customHeight="1">
      <c r="P52" s="46"/>
      <c r="Q52" s="51">
        <v>41863</v>
      </c>
      <c r="R52" s="52" t="s">
        <v>357</v>
      </c>
    </row>
    <row r="53" spans="16:18" ht="21.75" customHeight="1">
      <c r="P53" s="46"/>
      <c r="Q53" s="51">
        <v>41871</v>
      </c>
      <c r="R53" s="52"/>
    </row>
    <row r="54" spans="16:18" ht="21.75" customHeight="1">
      <c r="P54" s="46"/>
      <c r="Q54" s="51">
        <v>41876</v>
      </c>
      <c r="R54" s="52"/>
    </row>
    <row r="55" spans="16:18" ht="21.75" customHeight="1">
      <c r="P55" s="46"/>
      <c r="Q55" s="51">
        <v>41879</v>
      </c>
      <c r="R55" s="52"/>
    </row>
    <row r="56" spans="16:18" ht="21.75" customHeight="1">
      <c r="P56" s="46" t="s">
        <v>182</v>
      </c>
      <c r="Q56" s="51">
        <v>41890</v>
      </c>
      <c r="R56" s="52" t="s">
        <v>358</v>
      </c>
    </row>
    <row r="57" spans="16:18" ht="21.75" customHeight="1">
      <c r="P57" s="46"/>
      <c r="Q57" s="51">
        <v>41891</v>
      </c>
      <c r="R57" s="52"/>
    </row>
    <row r="58" spans="16:18" ht="21.75" customHeight="1">
      <c r="P58" s="46"/>
      <c r="Q58" s="51">
        <v>41892</v>
      </c>
      <c r="R58" s="52" t="s">
        <v>359</v>
      </c>
    </row>
    <row r="59" spans="16:18" ht="21.75" customHeight="1">
      <c r="P59" s="46"/>
      <c r="Q59" s="51">
        <v>41898</v>
      </c>
      <c r="R59" s="52" t="s">
        <v>360</v>
      </c>
    </row>
    <row r="60" spans="16:18" ht="21.75" customHeight="1">
      <c r="P60" s="46"/>
      <c r="Q60" s="51">
        <v>41898</v>
      </c>
      <c r="R60" s="52" t="s">
        <v>361</v>
      </c>
    </row>
    <row r="61" spans="16:18" ht="21.75" customHeight="1">
      <c r="P61" s="46"/>
      <c r="Q61" s="51">
        <v>41899</v>
      </c>
      <c r="R61" s="52"/>
    </row>
    <row r="62" spans="16:18" ht="21.75" customHeight="1">
      <c r="P62" s="46"/>
      <c r="Q62" s="51">
        <v>41902</v>
      </c>
      <c r="R62" s="52" t="s">
        <v>362</v>
      </c>
    </row>
    <row r="63" spans="16:18" ht="21.75" customHeight="1">
      <c r="P63" s="46"/>
      <c r="Q63" s="51">
        <v>41903</v>
      </c>
      <c r="R63" s="52" t="s">
        <v>363</v>
      </c>
    </row>
    <row r="64" spans="16:18" ht="21.75" customHeight="1">
      <c r="P64" s="46"/>
      <c r="Q64" s="51">
        <v>41909</v>
      </c>
      <c r="R64" s="52" t="s">
        <v>364</v>
      </c>
    </row>
    <row r="65" spans="16:18" ht="21.75" customHeight="1">
      <c r="P65" s="46" t="s">
        <v>188</v>
      </c>
      <c r="Q65" s="51">
        <v>41913</v>
      </c>
      <c r="R65" s="52" t="s">
        <v>365</v>
      </c>
    </row>
    <row r="66" spans="16:18" ht="21.75" customHeight="1">
      <c r="P66" s="46"/>
      <c r="Q66" s="51">
        <v>41913</v>
      </c>
      <c r="R66" s="52" t="s">
        <v>366</v>
      </c>
    </row>
    <row r="67" spans="16:18" ht="21.75" customHeight="1">
      <c r="P67" s="46"/>
      <c r="Q67" s="51">
        <v>41913</v>
      </c>
      <c r="R67" s="52" t="s">
        <v>367</v>
      </c>
    </row>
    <row r="68" spans="16:18" ht="21.75" customHeight="1">
      <c r="P68" s="46"/>
      <c r="Q68" s="51">
        <v>41916</v>
      </c>
      <c r="R68" s="52" t="s">
        <v>368</v>
      </c>
    </row>
    <row r="69" spans="16:18" ht="21.75" customHeight="1">
      <c r="P69" s="46"/>
      <c r="Q69" s="51">
        <v>41917</v>
      </c>
      <c r="R69" s="52" t="s">
        <v>369</v>
      </c>
    </row>
    <row r="70" spans="16:18" ht="21.75" customHeight="1">
      <c r="P70" s="46"/>
      <c r="Q70" s="51">
        <v>41920</v>
      </c>
      <c r="R70" s="52" t="s">
        <v>370</v>
      </c>
    </row>
    <row r="71" spans="16:18" ht="21.75" customHeight="1">
      <c r="P71" s="46"/>
      <c r="Q71" s="51">
        <v>41921</v>
      </c>
      <c r="R71" s="52" t="s">
        <v>371</v>
      </c>
    </row>
    <row r="72" spans="16:18" ht="21.75" customHeight="1">
      <c r="P72" s="46"/>
      <c r="Q72" s="51">
        <v>41922</v>
      </c>
      <c r="R72" s="52" t="s">
        <v>372</v>
      </c>
    </row>
    <row r="73" spans="16:18" ht="21.75" customHeight="1">
      <c r="P73" s="46"/>
      <c r="Q73" s="51">
        <v>41926</v>
      </c>
      <c r="R73" s="52" t="s">
        <v>373</v>
      </c>
    </row>
    <row r="74" spans="16:18" ht="21.75" customHeight="1">
      <c r="P74" s="46"/>
      <c r="Q74" s="51">
        <v>41927</v>
      </c>
      <c r="R74" s="52" t="s">
        <v>374</v>
      </c>
    </row>
    <row r="75" spans="16:18" ht="21.75" customHeight="1">
      <c r="P75" s="46"/>
      <c r="Q75" s="51">
        <v>41927</v>
      </c>
      <c r="R75" s="52" t="s">
        <v>375</v>
      </c>
    </row>
    <row r="76" spans="16:18" ht="21.75" customHeight="1">
      <c r="P76" s="46"/>
      <c r="Q76" s="51">
        <v>41928</v>
      </c>
      <c r="R76" s="52" t="s">
        <v>376</v>
      </c>
    </row>
    <row r="77" spans="16:18" ht="21.75" customHeight="1">
      <c r="P77" s="46"/>
      <c r="Q77" s="51">
        <v>41929</v>
      </c>
      <c r="R77" s="52" t="s">
        <v>377</v>
      </c>
    </row>
    <row r="78" spans="16:18" ht="21.75" customHeight="1">
      <c r="P78" s="46"/>
      <c r="Q78" s="51">
        <v>41936</v>
      </c>
      <c r="R78" s="52" t="s">
        <v>378</v>
      </c>
    </row>
    <row r="79" spans="16:18" ht="21.75" customHeight="1">
      <c r="P79" s="46"/>
      <c r="Q79" s="51">
        <v>41936</v>
      </c>
      <c r="R79" s="52" t="s">
        <v>379</v>
      </c>
    </row>
    <row r="80" spans="16:18" ht="21.75" customHeight="1">
      <c r="P80" s="46"/>
      <c r="Q80" s="51">
        <v>41940</v>
      </c>
      <c r="R80" s="52" t="s">
        <v>380</v>
      </c>
    </row>
    <row r="81" spans="16:18" ht="21.75" customHeight="1">
      <c r="P81" s="46"/>
      <c r="Q81" s="51">
        <v>41941</v>
      </c>
      <c r="R81" s="52" t="s">
        <v>381</v>
      </c>
    </row>
    <row r="82" spans="16:18" ht="21.75" customHeight="1">
      <c r="P82" s="46"/>
      <c r="Q82" s="51">
        <v>41943</v>
      </c>
      <c r="R82" s="52" t="s">
        <v>382</v>
      </c>
    </row>
    <row r="83" spans="16:18" ht="21.75" customHeight="1">
      <c r="P83" s="46" t="s">
        <v>189</v>
      </c>
      <c r="Q83" s="51">
        <v>41951</v>
      </c>
      <c r="R83" s="52" t="s">
        <v>383</v>
      </c>
    </row>
    <row r="84" spans="16:18" ht="21.75" customHeight="1">
      <c r="P84" s="46"/>
      <c r="Q84" s="51">
        <v>41952</v>
      </c>
      <c r="R84" s="52" t="s">
        <v>384</v>
      </c>
    </row>
    <row r="85" spans="16:18" ht="21.75" customHeight="1">
      <c r="P85" s="46"/>
      <c r="Q85" s="51">
        <v>41954</v>
      </c>
      <c r="R85" s="52"/>
    </row>
    <row r="86" spans="16:18" ht="21.75" customHeight="1">
      <c r="P86" s="46"/>
      <c r="Q86" s="51">
        <v>41957</v>
      </c>
      <c r="R86" s="52" t="s">
        <v>385</v>
      </c>
    </row>
    <row r="87" spans="16:18" ht="21.75" customHeight="1">
      <c r="P87" s="46"/>
      <c r="Q87" s="51">
        <v>41960</v>
      </c>
      <c r="R87" s="52" t="s">
        <v>386</v>
      </c>
    </row>
    <row r="88" spans="16:18" ht="21.75" customHeight="1">
      <c r="P88" s="46"/>
      <c r="Q88" s="51">
        <v>41968</v>
      </c>
      <c r="R88" s="52" t="s">
        <v>387</v>
      </c>
    </row>
    <row r="89" spans="16:18" ht="21.75" customHeight="1">
      <c r="P89" s="46" t="s">
        <v>157</v>
      </c>
      <c r="Q89" s="51">
        <v>41974</v>
      </c>
      <c r="R89" s="52" t="s">
        <v>388</v>
      </c>
    </row>
    <row r="90" spans="16:18" ht="21.75" customHeight="1">
      <c r="P90" s="46"/>
      <c r="Q90" s="51">
        <v>41976</v>
      </c>
      <c r="R90" s="52" t="s">
        <v>389</v>
      </c>
    </row>
    <row r="91" spans="16:18" ht="21.75" customHeight="1">
      <c r="P91" s="46"/>
      <c r="Q91" s="51">
        <v>41977</v>
      </c>
      <c r="R91" s="52" t="s">
        <v>390</v>
      </c>
    </row>
    <row r="92" spans="16:18" ht="21.75" customHeight="1">
      <c r="P92" s="46"/>
      <c r="Q92" s="51">
        <v>41982</v>
      </c>
      <c r="R92" s="52" t="s">
        <v>391</v>
      </c>
    </row>
    <row r="93" spans="16:18" ht="21.75" customHeight="1">
      <c r="P93" s="46"/>
      <c r="Q93" s="51">
        <v>41985</v>
      </c>
      <c r="R93" s="52"/>
    </row>
    <row r="94" spans="16:18" ht="21.75" customHeight="1">
      <c r="P94" s="46"/>
      <c r="Q94" s="51">
        <v>41998</v>
      </c>
      <c r="R94" s="52" t="s">
        <v>392</v>
      </c>
    </row>
    <row r="95" spans="16:18" ht="21.75" customHeight="1">
      <c r="P95" s="46"/>
      <c r="Q95" s="51">
        <v>42002</v>
      </c>
      <c r="R95" s="52" t="s">
        <v>381</v>
      </c>
    </row>
    <row r="96" spans="16:18" ht="21.75" customHeight="1">
      <c r="P96" s="45"/>
      <c r="Q96" s="53">
        <v>41640</v>
      </c>
      <c r="R96" s="50"/>
    </row>
    <row r="97" spans="16:18" ht="21.75" customHeight="1">
      <c r="P97" s="46"/>
      <c r="Q97" s="54" t="s">
        <v>289</v>
      </c>
      <c r="R97" s="52" t="s">
        <v>393</v>
      </c>
    </row>
    <row r="98" spans="16:18" ht="21.75" customHeight="1">
      <c r="P98" s="46"/>
      <c r="Q98" s="54" t="s">
        <v>290</v>
      </c>
      <c r="R98" s="52" t="s">
        <v>394</v>
      </c>
    </row>
    <row r="99" spans="16:18" ht="21.75" customHeight="1">
      <c r="P99" s="46"/>
      <c r="Q99" s="54" t="s">
        <v>291</v>
      </c>
      <c r="R99" s="52" t="s">
        <v>395</v>
      </c>
    </row>
    <row r="100" spans="16:18" ht="21.75" customHeight="1">
      <c r="P100" s="46"/>
      <c r="Q100" s="54" t="s">
        <v>292</v>
      </c>
      <c r="R100" s="52" t="s">
        <v>251</v>
      </c>
    </row>
    <row r="101" spans="16:18" ht="21.75" customHeight="1">
      <c r="P101" s="46"/>
      <c r="Q101" s="54" t="s">
        <v>293</v>
      </c>
      <c r="R101" s="52" t="s">
        <v>396</v>
      </c>
    </row>
    <row r="102" spans="16:18" ht="21.75" customHeight="1">
      <c r="P102" s="46"/>
      <c r="Q102" s="54" t="s">
        <v>294</v>
      </c>
      <c r="R102" s="52" t="s">
        <v>397</v>
      </c>
    </row>
    <row r="103" spans="16:18" ht="21.75" customHeight="1">
      <c r="P103" s="46"/>
      <c r="Q103" s="54" t="s">
        <v>295</v>
      </c>
      <c r="R103" s="52" t="s">
        <v>398</v>
      </c>
    </row>
    <row r="104" spans="16:18" ht="21.75" customHeight="1">
      <c r="P104" s="46"/>
      <c r="Q104" s="54" t="s">
        <v>296</v>
      </c>
      <c r="R104" s="52" t="s">
        <v>399</v>
      </c>
    </row>
    <row r="105" spans="16:18" ht="21.75" customHeight="1">
      <c r="P105" s="46"/>
      <c r="Q105" s="54" t="s">
        <v>297</v>
      </c>
      <c r="R105" s="52" t="s">
        <v>400</v>
      </c>
    </row>
    <row r="106" spans="16:18" ht="21.75" customHeight="1">
      <c r="P106" s="46"/>
      <c r="Q106" s="54" t="s">
        <v>298</v>
      </c>
      <c r="R106" s="52" t="s">
        <v>401</v>
      </c>
    </row>
    <row r="107" spans="16:18" ht="21.75" customHeight="1">
      <c r="P107" s="46"/>
      <c r="Q107" s="54" t="s">
        <v>299</v>
      </c>
      <c r="R107" s="52" t="s">
        <v>402</v>
      </c>
    </row>
    <row r="108" spans="16:18" ht="21.75" customHeight="1">
      <c r="P108" s="46"/>
      <c r="Q108" s="54" t="s">
        <v>300</v>
      </c>
      <c r="R108" s="52" t="s">
        <v>403</v>
      </c>
    </row>
    <row r="109" spans="16:18" ht="21.75" customHeight="1">
      <c r="P109" s="46"/>
      <c r="Q109" s="54" t="s">
        <v>301</v>
      </c>
      <c r="R109" s="52" t="s">
        <v>404</v>
      </c>
    </row>
    <row r="110" spans="16:18" ht="21.75" customHeight="1">
      <c r="P110" s="46"/>
      <c r="Q110" s="54" t="s">
        <v>302</v>
      </c>
      <c r="R110" s="52" t="s">
        <v>405</v>
      </c>
    </row>
    <row r="111" spans="16:18" ht="21.75" customHeight="1">
      <c r="P111" s="46"/>
      <c r="Q111" s="55"/>
      <c r="R111" s="52"/>
    </row>
    <row r="112" spans="16:18" ht="21.75" customHeight="1">
      <c r="P112" s="46"/>
      <c r="Q112" s="54" t="s">
        <v>303</v>
      </c>
      <c r="R112" s="52"/>
    </row>
    <row r="113" spans="16:18" ht="21.75" customHeight="1">
      <c r="P113" s="46"/>
      <c r="Q113" s="54" t="s">
        <v>304</v>
      </c>
      <c r="R113" s="52" t="s">
        <v>406</v>
      </c>
    </row>
    <row r="114" spans="16:18" ht="21.75" customHeight="1">
      <c r="P114" s="46"/>
      <c r="Q114" s="54" t="s">
        <v>305</v>
      </c>
      <c r="R114" s="52" t="s">
        <v>407</v>
      </c>
    </row>
    <row r="115" spans="16:18" ht="21.75" customHeight="1">
      <c r="P115" s="46"/>
      <c r="Q115" s="54" t="s">
        <v>306</v>
      </c>
      <c r="R115" s="52"/>
    </row>
    <row r="116" spans="16:18" ht="21.75" customHeight="1">
      <c r="P116" s="46"/>
      <c r="Q116" s="54" t="s">
        <v>307</v>
      </c>
      <c r="R116" s="52" t="s">
        <v>408</v>
      </c>
    </row>
    <row r="117" spans="16:18" ht="21.75" customHeight="1">
      <c r="P117" s="46"/>
      <c r="Q117" s="54" t="s">
        <v>308</v>
      </c>
      <c r="R117" s="52" t="s">
        <v>409</v>
      </c>
    </row>
    <row r="118" spans="16:18" ht="21.75" customHeight="1">
      <c r="P118" s="46"/>
      <c r="Q118" s="54" t="s">
        <v>309</v>
      </c>
      <c r="R118" s="52" t="s">
        <v>410</v>
      </c>
    </row>
    <row r="119" spans="16:18" ht="21.75" customHeight="1">
      <c r="P119" s="46"/>
      <c r="Q119" s="54" t="s">
        <v>310</v>
      </c>
      <c r="R119" s="52" t="s">
        <v>411</v>
      </c>
    </row>
    <row r="120" spans="16:18" ht="21.75" customHeight="1">
      <c r="P120" s="46"/>
      <c r="Q120" s="54" t="s">
        <v>311</v>
      </c>
      <c r="R120" s="52" t="s">
        <v>412</v>
      </c>
    </row>
    <row r="121" spans="16:18" ht="21.75" customHeight="1">
      <c r="P121" s="46"/>
      <c r="Q121" s="54" t="s">
        <v>312</v>
      </c>
      <c r="R121" s="52" t="s">
        <v>413</v>
      </c>
    </row>
    <row r="122" spans="16:18" ht="21.75" customHeight="1">
      <c r="P122" s="46"/>
      <c r="Q122" s="54" t="s">
        <v>313</v>
      </c>
      <c r="R122" s="52" t="s">
        <v>414</v>
      </c>
    </row>
  </sheetData>
  <sheetProtection/>
  <mergeCells count="10">
    <mergeCell ref="A8:A11"/>
    <mergeCell ref="C9:N9"/>
    <mergeCell ref="C11:E11"/>
    <mergeCell ref="K11:N11"/>
    <mergeCell ref="A1:N1"/>
    <mergeCell ref="C2:E2"/>
    <mergeCell ref="F2:H2"/>
    <mergeCell ref="I2:K2"/>
    <mergeCell ref="L2:N2"/>
    <mergeCell ref="A6:A7"/>
  </mergeCells>
  <hyperlinks>
    <hyperlink ref="C16" r:id="rId1" display="更多表格点击下载 tool.musicheng.com"/>
  </hyperlinks>
  <printOptions/>
  <pageMargins left="0.75" right="0.75" top="1" bottom="1" header="0.51" footer="0.51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AA44"/>
  <sheetViews>
    <sheetView zoomScalePageLayoutView="0" workbookViewId="0" topLeftCell="A22">
      <selection activeCell="M38" sqref="M38"/>
    </sheetView>
  </sheetViews>
  <sheetFormatPr defaultColWidth="9.00390625" defaultRowHeight="13.5"/>
  <sheetData>
    <row r="1" spans="1:27" ht="16.5">
      <c r="A1" s="258" t="s">
        <v>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</row>
    <row r="2" spans="1:27" ht="16.5">
      <c r="A2" s="259" t="s">
        <v>69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111"/>
      <c r="M2" s="111"/>
      <c r="N2" s="128"/>
      <c r="O2" s="128"/>
      <c r="P2" s="128"/>
      <c r="Q2" s="128"/>
      <c r="R2" s="128"/>
      <c r="S2" s="128"/>
      <c r="T2" s="128"/>
      <c r="U2" s="128"/>
      <c r="V2" s="128"/>
      <c r="W2" s="136"/>
      <c r="X2" s="136"/>
      <c r="Y2" s="136"/>
      <c r="Z2" s="136"/>
      <c r="AA2" s="109"/>
    </row>
    <row r="3" spans="1:27" ht="16.5">
      <c r="A3" s="260" t="s">
        <v>70</v>
      </c>
      <c r="B3" s="252" t="s">
        <v>71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108"/>
      <c r="X3" s="108"/>
      <c r="Y3" s="108"/>
      <c r="Z3" s="108"/>
      <c r="AA3" s="108"/>
    </row>
    <row r="4" spans="1:27" ht="16.5">
      <c r="A4" s="260"/>
      <c r="B4" s="252" t="s">
        <v>72</v>
      </c>
      <c r="C4" s="252"/>
      <c r="D4" s="252"/>
      <c r="E4" s="252" t="s">
        <v>73</v>
      </c>
      <c r="F4" s="252"/>
      <c r="G4" s="252"/>
      <c r="H4" s="252" t="s">
        <v>15</v>
      </c>
      <c r="I4" s="252"/>
      <c r="J4" s="252"/>
      <c r="K4" s="252" t="s">
        <v>16</v>
      </c>
      <c r="L4" s="252"/>
      <c r="M4" s="252"/>
      <c r="N4" s="252" t="s">
        <v>74</v>
      </c>
      <c r="O4" s="252"/>
      <c r="P4" s="252"/>
      <c r="Q4" s="252" t="s">
        <v>75</v>
      </c>
      <c r="R4" s="252"/>
      <c r="S4" s="252"/>
      <c r="T4" s="252" t="s">
        <v>76</v>
      </c>
      <c r="U4" s="252"/>
      <c r="V4" s="252"/>
      <c r="W4" s="108"/>
      <c r="X4" s="108"/>
      <c r="Y4" s="108"/>
      <c r="Z4" s="108"/>
      <c r="AA4" s="108"/>
    </row>
    <row r="5" spans="1:27" ht="16.5">
      <c r="A5" s="112"/>
      <c r="B5" s="113" t="s">
        <v>77</v>
      </c>
      <c r="C5" s="113" t="s">
        <v>78</v>
      </c>
      <c r="D5" s="113" t="s">
        <v>79</v>
      </c>
      <c r="E5" s="113" t="s">
        <v>77</v>
      </c>
      <c r="F5" s="113" t="s">
        <v>78</v>
      </c>
      <c r="G5" s="113" t="s">
        <v>79</v>
      </c>
      <c r="H5" s="113" t="s">
        <v>77</v>
      </c>
      <c r="I5" s="113" t="s">
        <v>78</v>
      </c>
      <c r="J5" s="113" t="s">
        <v>79</v>
      </c>
      <c r="K5" s="113" t="s">
        <v>77</v>
      </c>
      <c r="L5" s="113" t="s">
        <v>78</v>
      </c>
      <c r="M5" s="113" t="s">
        <v>79</v>
      </c>
      <c r="N5" s="113" t="s">
        <v>77</v>
      </c>
      <c r="O5" s="113" t="s">
        <v>78</v>
      </c>
      <c r="P5" s="113" t="s">
        <v>79</v>
      </c>
      <c r="Q5" s="113" t="s">
        <v>77</v>
      </c>
      <c r="R5" s="113" t="s">
        <v>78</v>
      </c>
      <c r="S5" s="113" t="s">
        <v>79</v>
      </c>
      <c r="T5" s="113" t="s">
        <v>77</v>
      </c>
      <c r="U5" s="113" t="s">
        <v>78</v>
      </c>
      <c r="V5" s="113" t="s">
        <v>79</v>
      </c>
      <c r="W5" s="108"/>
      <c r="X5" s="108"/>
      <c r="Y5" s="108"/>
      <c r="Z5" s="108"/>
      <c r="AA5" s="108"/>
    </row>
    <row r="6" spans="1:27" ht="16.5">
      <c r="A6" s="112"/>
      <c r="B6" s="114"/>
      <c r="C6" s="114"/>
      <c r="D6" s="114"/>
      <c r="E6" s="115"/>
      <c r="F6" s="115"/>
      <c r="G6" s="115"/>
      <c r="H6" s="116"/>
      <c r="I6" s="116"/>
      <c r="J6" s="116"/>
      <c r="K6" s="129"/>
      <c r="L6" s="129"/>
      <c r="M6" s="129"/>
      <c r="N6" s="130"/>
      <c r="O6" s="130"/>
      <c r="P6" s="130"/>
      <c r="Q6" s="130"/>
      <c r="R6" s="130"/>
      <c r="S6" s="130"/>
      <c r="T6" s="130"/>
      <c r="U6" s="130"/>
      <c r="V6" s="130"/>
      <c r="W6" s="108"/>
      <c r="X6" s="108"/>
      <c r="Y6" s="108"/>
      <c r="Z6" s="108"/>
      <c r="AA6" s="108"/>
    </row>
    <row r="7" spans="1:27" ht="16.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08"/>
      <c r="X7" s="108"/>
      <c r="Y7" s="108"/>
      <c r="Z7" s="108"/>
      <c r="AA7" s="108"/>
    </row>
    <row r="8" spans="1:27" ht="16.5">
      <c r="A8" s="253" t="s">
        <v>22</v>
      </c>
      <c r="B8" s="255" t="s">
        <v>80</v>
      </c>
      <c r="C8" s="256"/>
      <c r="D8" s="257"/>
      <c r="E8" s="255" t="s">
        <v>81</v>
      </c>
      <c r="F8" s="256"/>
      <c r="G8" s="257"/>
      <c r="H8" s="255" t="s">
        <v>82</v>
      </c>
      <c r="I8" s="256"/>
      <c r="J8" s="257"/>
      <c r="K8" s="255" t="s">
        <v>83</v>
      </c>
      <c r="L8" s="256"/>
      <c r="M8" s="257"/>
      <c r="N8" s="255" t="s">
        <v>84</v>
      </c>
      <c r="O8" s="256"/>
      <c r="P8" s="257"/>
      <c r="Q8" s="255" t="s">
        <v>85</v>
      </c>
      <c r="R8" s="256"/>
      <c r="S8" s="257"/>
      <c r="T8" s="255" t="s">
        <v>86</v>
      </c>
      <c r="U8" s="256"/>
      <c r="V8" s="257"/>
      <c r="W8" s="108"/>
      <c r="X8" s="108"/>
      <c r="Y8" s="108"/>
      <c r="Z8" s="108"/>
      <c r="AA8" s="108"/>
    </row>
    <row r="9" spans="1:27" ht="16.5">
      <c r="A9" s="254"/>
      <c r="B9" s="118" t="s">
        <v>77</v>
      </c>
      <c r="C9" s="118" t="s">
        <v>78</v>
      </c>
      <c r="D9" s="118" t="s">
        <v>79</v>
      </c>
      <c r="E9" s="118" t="s">
        <v>77</v>
      </c>
      <c r="F9" s="118" t="s">
        <v>78</v>
      </c>
      <c r="G9" s="118" t="s">
        <v>79</v>
      </c>
      <c r="H9" s="118" t="s">
        <v>77</v>
      </c>
      <c r="I9" s="118" t="s">
        <v>78</v>
      </c>
      <c r="J9" s="118" t="s">
        <v>79</v>
      </c>
      <c r="K9" s="118" t="s">
        <v>77</v>
      </c>
      <c r="L9" s="118" t="s">
        <v>78</v>
      </c>
      <c r="M9" s="118" t="s">
        <v>79</v>
      </c>
      <c r="N9" s="118" t="s">
        <v>77</v>
      </c>
      <c r="O9" s="118" t="s">
        <v>78</v>
      </c>
      <c r="P9" s="118" t="s">
        <v>79</v>
      </c>
      <c r="Q9" s="118" t="s">
        <v>77</v>
      </c>
      <c r="R9" s="118" t="s">
        <v>78</v>
      </c>
      <c r="S9" s="118" t="s">
        <v>79</v>
      </c>
      <c r="T9" s="118" t="s">
        <v>77</v>
      </c>
      <c r="U9" s="118" t="s">
        <v>78</v>
      </c>
      <c r="V9" s="118" t="s">
        <v>79</v>
      </c>
      <c r="W9" s="108"/>
      <c r="X9" s="108"/>
      <c r="Y9" s="108"/>
      <c r="Z9" s="108"/>
      <c r="AA9" s="108"/>
    </row>
    <row r="10" spans="1:27" ht="16.5">
      <c r="A10" s="118" t="s">
        <v>87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08"/>
      <c r="X10" s="108"/>
      <c r="Y10" s="108"/>
      <c r="Z10" s="108"/>
      <c r="AA10" s="108"/>
    </row>
    <row r="11" spans="1:27" ht="16.5">
      <c r="A11" s="120" t="s">
        <v>73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08"/>
      <c r="X11" s="108"/>
      <c r="Y11" s="108"/>
      <c r="Z11" s="108"/>
      <c r="AA11" s="108"/>
    </row>
    <row r="12" spans="1:27" ht="16.5">
      <c r="A12" s="120" t="s">
        <v>88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08"/>
      <c r="X12" s="108"/>
      <c r="Y12" s="108"/>
      <c r="Z12" s="108"/>
      <c r="AA12" s="108"/>
    </row>
    <row r="13" spans="1:27" ht="16.5">
      <c r="A13" s="120" t="s">
        <v>89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08"/>
      <c r="X13" s="108"/>
      <c r="Y13" s="108"/>
      <c r="Z13" s="108"/>
      <c r="AA13" s="108"/>
    </row>
    <row r="14" spans="1:27" ht="16.5">
      <c r="A14" s="120" t="s">
        <v>90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08"/>
      <c r="X14" s="108"/>
      <c r="Y14" s="108"/>
      <c r="Z14" s="108"/>
      <c r="AA14" s="108"/>
    </row>
    <row r="15" spans="1:27" ht="16.5">
      <c r="A15" s="120" t="s">
        <v>91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08"/>
      <c r="X15" s="108"/>
      <c r="Y15" s="108"/>
      <c r="Z15" s="108"/>
      <c r="AA15" s="108"/>
    </row>
    <row r="18" spans="1:24" ht="16.5">
      <c r="A18" s="239" t="s">
        <v>92</v>
      </c>
      <c r="B18" s="240"/>
      <c r="C18" s="240"/>
      <c r="D18" s="240"/>
      <c r="E18" s="240"/>
      <c r="F18" s="240"/>
      <c r="G18" s="240"/>
      <c r="H18" s="240"/>
      <c r="I18" s="122"/>
      <c r="J18" s="122"/>
      <c r="K18" s="131"/>
      <c r="L18" s="131"/>
      <c r="M18" s="131"/>
      <c r="N18" s="131"/>
      <c r="O18" s="131"/>
      <c r="P18" s="131"/>
      <c r="Q18" s="131"/>
      <c r="R18" s="131"/>
      <c r="S18" s="137"/>
      <c r="T18" s="137"/>
      <c r="U18" s="246" t="s">
        <v>93</v>
      </c>
      <c r="V18" s="247"/>
      <c r="W18" s="246" t="s">
        <v>94</v>
      </c>
      <c r="X18" s="247"/>
    </row>
    <row r="19" spans="1:24" ht="16.5">
      <c r="A19" s="123" t="s">
        <v>95</v>
      </c>
      <c r="B19" s="248" t="s">
        <v>96</v>
      </c>
      <c r="C19" s="249"/>
      <c r="D19" s="249"/>
      <c r="E19" s="249"/>
      <c r="F19" s="249"/>
      <c r="G19" s="249"/>
      <c r="H19" s="250"/>
      <c r="I19" s="124"/>
      <c r="J19" s="124"/>
      <c r="K19" s="123" t="s">
        <v>97</v>
      </c>
      <c r="L19" s="123"/>
      <c r="M19" s="123"/>
      <c r="N19" s="123" t="s">
        <v>98</v>
      </c>
      <c r="O19" s="123"/>
      <c r="P19" s="123"/>
      <c r="Q19" s="123" t="s">
        <v>99</v>
      </c>
      <c r="R19" s="138"/>
      <c r="S19" s="251" t="s">
        <v>100</v>
      </c>
      <c r="T19" s="139" t="s">
        <v>101</v>
      </c>
      <c r="U19" s="139"/>
      <c r="V19" s="139"/>
      <c r="W19" s="139"/>
      <c r="X19" s="139"/>
    </row>
    <row r="20" spans="1:24" ht="16.5">
      <c r="A20" s="230" t="s">
        <v>102</v>
      </c>
      <c r="B20" s="233"/>
      <c r="C20" s="234"/>
      <c r="D20" s="234"/>
      <c r="E20" s="234"/>
      <c r="F20" s="234"/>
      <c r="G20" s="234"/>
      <c r="H20" s="235"/>
      <c r="I20" s="125"/>
      <c r="J20" s="125"/>
      <c r="K20" s="132"/>
      <c r="L20" s="132"/>
      <c r="M20" s="132"/>
      <c r="N20" s="132"/>
      <c r="O20" s="133"/>
      <c r="P20" s="133"/>
      <c r="Q20" s="140"/>
      <c r="R20" s="141"/>
      <c r="S20" s="229"/>
      <c r="T20" s="142" t="s">
        <v>103</v>
      </c>
      <c r="U20" s="142"/>
      <c r="V20" s="142"/>
      <c r="W20" s="142"/>
      <c r="X20" s="142"/>
    </row>
    <row r="21" spans="1:24" ht="24">
      <c r="A21" s="231"/>
      <c r="B21" s="233"/>
      <c r="C21" s="234"/>
      <c r="D21" s="234"/>
      <c r="E21" s="234"/>
      <c r="F21" s="234"/>
      <c r="G21" s="234"/>
      <c r="H21" s="235"/>
      <c r="I21" s="125"/>
      <c r="J21" s="125"/>
      <c r="K21" s="132"/>
      <c r="L21" s="132"/>
      <c r="M21" s="132"/>
      <c r="N21" s="132"/>
      <c r="O21" s="133"/>
      <c r="P21" s="133"/>
      <c r="Q21" s="140"/>
      <c r="R21" s="141"/>
      <c r="S21" s="229"/>
      <c r="T21" s="142" t="s">
        <v>104</v>
      </c>
      <c r="U21" s="142"/>
      <c r="V21" s="142"/>
      <c r="W21" s="142"/>
      <c r="X21" s="142"/>
    </row>
    <row r="22" spans="1:24" ht="24">
      <c r="A22" s="232"/>
      <c r="B22" s="233"/>
      <c r="C22" s="234"/>
      <c r="D22" s="234"/>
      <c r="E22" s="234"/>
      <c r="F22" s="234"/>
      <c r="G22" s="234"/>
      <c r="H22" s="235"/>
      <c r="I22" s="125"/>
      <c r="J22" s="125"/>
      <c r="K22" s="132"/>
      <c r="L22" s="132"/>
      <c r="M22" s="132"/>
      <c r="N22" s="132"/>
      <c r="O22" s="133"/>
      <c r="P22" s="133"/>
      <c r="Q22" s="140"/>
      <c r="R22" s="141"/>
      <c r="S22" s="229"/>
      <c r="T22" s="142" t="s">
        <v>105</v>
      </c>
      <c r="U22" s="142"/>
      <c r="V22" s="142"/>
      <c r="W22" s="142"/>
      <c r="X22" s="142"/>
    </row>
    <row r="23" spans="1:24" ht="24">
      <c r="A23" s="230" t="s">
        <v>106</v>
      </c>
      <c r="B23" s="233"/>
      <c r="C23" s="234"/>
      <c r="D23" s="234"/>
      <c r="E23" s="234"/>
      <c r="F23" s="234"/>
      <c r="G23" s="234"/>
      <c r="H23" s="235"/>
      <c r="I23" s="125"/>
      <c r="J23" s="125"/>
      <c r="K23" s="132"/>
      <c r="L23" s="132"/>
      <c r="M23" s="132"/>
      <c r="N23" s="132"/>
      <c r="O23" s="133"/>
      <c r="P23" s="133"/>
      <c r="Q23" s="140"/>
      <c r="R23" s="141"/>
      <c r="S23" s="229" t="s">
        <v>107</v>
      </c>
      <c r="T23" s="142" t="s">
        <v>108</v>
      </c>
      <c r="U23" s="142"/>
      <c r="V23" s="142"/>
      <c r="W23" s="142"/>
      <c r="X23" s="142"/>
    </row>
    <row r="24" spans="1:24" ht="16.5">
      <c r="A24" s="231"/>
      <c r="B24" s="233"/>
      <c r="C24" s="234"/>
      <c r="D24" s="234"/>
      <c r="E24" s="234"/>
      <c r="F24" s="234"/>
      <c r="G24" s="234"/>
      <c r="H24" s="235"/>
      <c r="I24" s="125"/>
      <c r="J24" s="125"/>
      <c r="K24" s="132"/>
      <c r="L24" s="132"/>
      <c r="M24" s="132"/>
      <c r="N24" s="132"/>
      <c r="O24" s="133"/>
      <c r="P24" s="133"/>
      <c r="Q24" s="140"/>
      <c r="R24" s="141"/>
      <c r="S24" s="229"/>
      <c r="T24" s="142" t="s">
        <v>109</v>
      </c>
      <c r="U24" s="142"/>
      <c r="V24" s="142"/>
      <c r="W24" s="142"/>
      <c r="X24" s="142"/>
    </row>
    <row r="25" spans="1:24" ht="16.5">
      <c r="A25" s="232"/>
      <c r="B25" s="233"/>
      <c r="C25" s="234"/>
      <c r="D25" s="234"/>
      <c r="E25" s="234"/>
      <c r="F25" s="234"/>
      <c r="G25" s="234"/>
      <c r="H25" s="235"/>
      <c r="I25" s="125"/>
      <c r="J25" s="125"/>
      <c r="K25" s="132"/>
      <c r="L25" s="132"/>
      <c r="M25" s="132"/>
      <c r="N25" s="132"/>
      <c r="O25" s="133"/>
      <c r="P25" s="133"/>
      <c r="Q25" s="140"/>
      <c r="R25" s="141"/>
      <c r="S25" s="229"/>
      <c r="T25" s="142" t="s">
        <v>110</v>
      </c>
      <c r="U25" s="142"/>
      <c r="V25" s="142"/>
      <c r="W25" s="142"/>
      <c r="X25" s="142"/>
    </row>
    <row r="26" spans="1:24" ht="24">
      <c r="A26" s="230" t="s">
        <v>111</v>
      </c>
      <c r="B26" s="233"/>
      <c r="C26" s="234"/>
      <c r="D26" s="234"/>
      <c r="E26" s="234"/>
      <c r="F26" s="234"/>
      <c r="G26" s="234"/>
      <c r="H26" s="235"/>
      <c r="I26" s="125"/>
      <c r="J26" s="125"/>
      <c r="K26" s="132"/>
      <c r="L26" s="132"/>
      <c r="M26" s="132"/>
      <c r="N26" s="132"/>
      <c r="O26" s="133"/>
      <c r="P26" s="133"/>
      <c r="Q26" s="140"/>
      <c r="R26" s="141"/>
      <c r="S26" s="229" t="s">
        <v>112</v>
      </c>
      <c r="T26" s="142" t="s">
        <v>113</v>
      </c>
      <c r="U26" s="142"/>
      <c r="V26" s="142"/>
      <c r="W26" s="142"/>
      <c r="X26" s="142"/>
    </row>
    <row r="27" spans="1:24" ht="16.5">
      <c r="A27" s="231"/>
      <c r="B27" s="236"/>
      <c r="C27" s="237"/>
      <c r="D27" s="237"/>
      <c r="E27" s="237"/>
      <c r="F27" s="237"/>
      <c r="G27" s="237"/>
      <c r="H27" s="238"/>
      <c r="I27" s="126"/>
      <c r="J27" s="126"/>
      <c r="K27" s="132"/>
      <c r="L27" s="132"/>
      <c r="M27" s="132"/>
      <c r="N27" s="132"/>
      <c r="O27" s="133"/>
      <c r="P27" s="133"/>
      <c r="Q27" s="140"/>
      <c r="R27" s="141"/>
      <c r="S27" s="229"/>
      <c r="T27" s="142" t="s">
        <v>114</v>
      </c>
      <c r="U27" s="142"/>
      <c r="V27" s="142"/>
      <c r="W27" s="142"/>
      <c r="X27" s="142"/>
    </row>
    <row r="28" spans="1:24" ht="16.5">
      <c r="A28" s="232"/>
      <c r="B28" s="236"/>
      <c r="C28" s="237"/>
      <c r="D28" s="237"/>
      <c r="E28" s="237"/>
      <c r="F28" s="237"/>
      <c r="G28" s="237"/>
      <c r="H28" s="238"/>
      <c r="I28" s="126"/>
      <c r="J28" s="126"/>
      <c r="K28" s="132"/>
      <c r="L28" s="132"/>
      <c r="M28" s="132"/>
      <c r="N28" s="132"/>
      <c r="O28" s="133"/>
      <c r="P28" s="133"/>
      <c r="Q28" s="140"/>
      <c r="R28" s="141"/>
      <c r="S28" s="229" t="s">
        <v>115</v>
      </c>
      <c r="T28" s="142" t="s">
        <v>116</v>
      </c>
      <c r="U28" s="142"/>
      <c r="V28" s="142"/>
      <c r="W28" s="142"/>
      <c r="X28" s="142"/>
    </row>
    <row r="29" spans="1:24" ht="16.5">
      <c r="A29" s="241" t="s">
        <v>20</v>
      </c>
      <c r="B29" s="236"/>
      <c r="C29" s="237"/>
      <c r="D29" s="237"/>
      <c r="E29" s="237"/>
      <c r="F29" s="237"/>
      <c r="G29" s="237"/>
      <c r="H29" s="238"/>
      <c r="I29" s="126"/>
      <c r="J29" s="126"/>
      <c r="K29" s="132"/>
      <c r="L29" s="132"/>
      <c r="M29" s="132"/>
      <c r="N29" s="132"/>
      <c r="O29" s="133"/>
      <c r="P29" s="133"/>
      <c r="Q29" s="140"/>
      <c r="R29" s="141"/>
      <c r="S29" s="229"/>
      <c r="T29" s="142" t="s">
        <v>117</v>
      </c>
      <c r="U29" s="142"/>
      <c r="V29" s="142"/>
      <c r="W29" s="142"/>
      <c r="X29" s="142"/>
    </row>
    <row r="30" spans="1:24" ht="16.5">
      <c r="A30" s="242"/>
      <c r="B30" s="243"/>
      <c r="C30" s="244"/>
      <c r="D30" s="244"/>
      <c r="E30" s="244"/>
      <c r="F30" s="244"/>
      <c r="G30" s="244"/>
      <c r="H30" s="245"/>
      <c r="I30" s="127"/>
      <c r="J30" s="127"/>
      <c r="K30" s="134"/>
      <c r="L30" s="134"/>
      <c r="M30" s="134"/>
      <c r="N30" s="134"/>
      <c r="O30" s="135"/>
      <c r="P30" s="135"/>
      <c r="Q30" s="143"/>
      <c r="R30" s="141"/>
      <c r="S30" s="229"/>
      <c r="T30" s="142" t="s">
        <v>118</v>
      </c>
      <c r="U30" s="142"/>
      <c r="V30" s="142"/>
      <c r="W30" s="142"/>
      <c r="X30" s="142"/>
    </row>
    <row r="31" spans="1:24" ht="24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229" t="s">
        <v>119</v>
      </c>
      <c r="T31" s="142" t="s">
        <v>120</v>
      </c>
      <c r="U31" s="142"/>
      <c r="V31" s="142"/>
      <c r="W31" s="142"/>
      <c r="X31" s="142"/>
    </row>
    <row r="32" spans="1:24" ht="13.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229"/>
      <c r="T32" s="142" t="s">
        <v>121</v>
      </c>
      <c r="U32" s="142"/>
      <c r="V32" s="142"/>
      <c r="W32" s="142"/>
      <c r="X32" s="142"/>
    </row>
    <row r="33" spans="4:24" ht="14.25">
      <c r="D33" s="279" t="s">
        <v>421</v>
      </c>
      <c r="E33" s="151"/>
      <c r="F33" s="151"/>
      <c r="G33" s="151"/>
      <c r="H33" s="151"/>
      <c r="I33" s="151"/>
      <c r="J33" s="152"/>
      <c r="S33" s="229"/>
      <c r="T33" s="142" t="s">
        <v>122</v>
      </c>
      <c r="U33" s="142"/>
      <c r="V33" s="142"/>
      <c r="W33" s="142"/>
      <c r="X33" s="142"/>
    </row>
    <row r="34" spans="4:27" ht="22.5">
      <c r="D34" s="147"/>
      <c r="E34" s="153"/>
      <c r="F34" s="153"/>
      <c r="G34" s="153"/>
      <c r="H34" s="153"/>
      <c r="I34" s="153"/>
      <c r="J34" s="152"/>
      <c r="V34" s="144"/>
      <c r="W34" s="109"/>
      <c r="X34" s="144"/>
      <c r="Y34" s="144"/>
      <c r="Z34" s="144"/>
      <c r="AA34" s="144"/>
    </row>
    <row r="35" spans="4:27" ht="22.5">
      <c r="D35" s="148"/>
      <c r="E35" s="148"/>
      <c r="F35" s="154"/>
      <c r="G35" s="154"/>
      <c r="H35" s="154"/>
      <c r="I35" s="154"/>
      <c r="J35" s="152"/>
      <c r="V35" s="144"/>
      <c r="W35" s="109"/>
      <c r="X35" s="144"/>
      <c r="Y35" s="144"/>
      <c r="Z35" s="144"/>
      <c r="AA35" s="144"/>
    </row>
    <row r="36" spans="4:27" ht="22.5">
      <c r="D36" s="149"/>
      <c r="E36" s="153"/>
      <c r="F36" s="153"/>
      <c r="G36" s="153"/>
      <c r="H36" s="154"/>
      <c r="I36" s="154"/>
      <c r="J36" s="152"/>
      <c r="V36" s="144"/>
      <c r="W36" s="109"/>
      <c r="X36" s="144"/>
      <c r="Y36" s="144"/>
      <c r="Z36" s="144"/>
      <c r="AA36" s="144"/>
    </row>
    <row r="37" spans="4:27" ht="22.5">
      <c r="D37" s="150"/>
      <c r="E37" s="150"/>
      <c r="F37" s="150"/>
      <c r="G37" s="150"/>
      <c r="H37" s="150"/>
      <c r="I37" s="150"/>
      <c r="J37" s="152"/>
      <c r="V37" s="109"/>
      <c r="W37" s="144"/>
      <c r="X37" s="144"/>
      <c r="Y37" s="144"/>
      <c r="Z37" s="144"/>
      <c r="AA37" s="144"/>
    </row>
    <row r="38" spans="4:27" ht="13.5">
      <c r="D38" s="31"/>
      <c r="E38" s="31"/>
      <c r="F38" s="31"/>
      <c r="G38" s="31"/>
      <c r="H38" s="31"/>
      <c r="I38" s="31"/>
      <c r="J38" s="31"/>
      <c r="V38" s="144"/>
      <c r="W38" s="109"/>
      <c r="X38" s="144"/>
      <c r="Y38" s="144"/>
      <c r="Z38" s="144"/>
      <c r="AA38" s="144"/>
    </row>
    <row r="39" spans="22:27" ht="13.5">
      <c r="V39" s="144"/>
      <c r="W39" s="109"/>
      <c r="X39" s="144"/>
      <c r="Y39" s="144"/>
      <c r="Z39" s="144"/>
      <c r="AA39" s="144"/>
    </row>
    <row r="40" spans="22:27" ht="13.5">
      <c r="V40" s="144"/>
      <c r="W40" s="109"/>
      <c r="X40" s="144"/>
      <c r="Y40" s="144"/>
      <c r="Z40" s="144"/>
      <c r="AA40" s="144"/>
    </row>
    <row r="41" spans="22:27" ht="13.5">
      <c r="V41" s="109"/>
      <c r="W41" s="109"/>
      <c r="X41" s="109"/>
      <c r="Y41" s="109"/>
      <c r="Z41" s="109"/>
      <c r="AA41" s="109"/>
    </row>
    <row r="44" spans="7:12" ht="13.5">
      <c r="G44" s="108"/>
      <c r="H44" s="110"/>
      <c r="I44" s="108"/>
      <c r="J44" s="108"/>
      <c r="K44" s="108"/>
      <c r="L44" s="108"/>
    </row>
  </sheetData>
  <sheetProtection/>
  <mergeCells count="43">
    <mergeCell ref="A1:AA1"/>
    <mergeCell ref="A2:K2"/>
    <mergeCell ref="A3:A4"/>
    <mergeCell ref="B3:V3"/>
    <mergeCell ref="B4:D4"/>
    <mergeCell ref="E4:G4"/>
    <mergeCell ref="H4:J4"/>
    <mergeCell ref="K4:M4"/>
    <mergeCell ref="N4:P4"/>
    <mergeCell ref="Q4:S4"/>
    <mergeCell ref="T4:V4"/>
    <mergeCell ref="A8:A9"/>
    <mergeCell ref="B8:D8"/>
    <mergeCell ref="E8:G8"/>
    <mergeCell ref="H8:J8"/>
    <mergeCell ref="K8:M8"/>
    <mergeCell ref="N8:P8"/>
    <mergeCell ref="Q8:S8"/>
    <mergeCell ref="T8:V8"/>
    <mergeCell ref="U18:V18"/>
    <mergeCell ref="W18:X18"/>
    <mergeCell ref="B19:H19"/>
    <mergeCell ref="S19:S22"/>
    <mergeCell ref="A20:A22"/>
    <mergeCell ref="B20:H20"/>
    <mergeCell ref="B21:H21"/>
    <mergeCell ref="B22:H22"/>
    <mergeCell ref="B28:H28"/>
    <mergeCell ref="A18:H18"/>
    <mergeCell ref="S28:S30"/>
    <mergeCell ref="A29:A30"/>
    <mergeCell ref="B29:H29"/>
    <mergeCell ref="B30:H30"/>
    <mergeCell ref="S31:S33"/>
    <mergeCell ref="A23:A25"/>
    <mergeCell ref="B23:H23"/>
    <mergeCell ref="S23:S25"/>
    <mergeCell ref="B24:H24"/>
    <mergeCell ref="B25:H25"/>
    <mergeCell ref="A26:A28"/>
    <mergeCell ref="B26:H26"/>
    <mergeCell ref="S26:S27"/>
    <mergeCell ref="B27:H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A1"/>
  <sheetViews>
    <sheetView showGridLines="0" zoomScalePageLayoutView="0" workbookViewId="0" topLeftCell="A10">
      <selection activeCell="J27" sqref="J27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27"/>
  <sheetViews>
    <sheetView zoomScalePageLayoutView="0" workbookViewId="0" topLeftCell="A10">
      <selection activeCell="B29" sqref="B29"/>
    </sheetView>
  </sheetViews>
  <sheetFormatPr defaultColWidth="9.00390625" defaultRowHeight="13.5"/>
  <cols>
    <col min="2" max="2" width="14.875" style="0" customWidth="1"/>
    <col min="3" max="3" width="12.50390625" style="0" customWidth="1"/>
    <col min="4" max="4" width="12.75390625" style="0" customWidth="1"/>
    <col min="5" max="5" width="11.875" style="0" customWidth="1"/>
    <col min="6" max="6" width="13.375" style="0" customWidth="1"/>
    <col min="7" max="7" width="12.75390625" style="0" customWidth="1"/>
    <col min="8" max="8" width="12.875" style="0" customWidth="1"/>
    <col min="11" max="11" width="8.50390625" style="0" customWidth="1"/>
    <col min="12" max="12" width="9.50390625" style="0" customWidth="1"/>
    <col min="13" max="13" width="11.00390625" style="0" customWidth="1"/>
  </cols>
  <sheetData>
    <row r="1" spans="1:25" ht="13.5">
      <c r="A1" s="12"/>
      <c r="B1" s="13" t="s">
        <v>24</v>
      </c>
      <c r="C1" s="261" t="s">
        <v>25</v>
      </c>
      <c r="D1" s="262"/>
      <c r="E1" s="262"/>
      <c r="F1" s="262"/>
      <c r="G1" s="263"/>
      <c r="H1" s="14" t="s">
        <v>26</v>
      </c>
      <c r="I1" s="264" t="s">
        <v>27</v>
      </c>
      <c r="J1" s="265"/>
      <c r="K1" s="177" t="s">
        <v>17</v>
      </c>
      <c r="L1" s="177"/>
      <c r="M1" s="177"/>
      <c r="N1" s="177" t="s">
        <v>0</v>
      </c>
      <c r="O1" s="177"/>
      <c r="P1" s="177"/>
      <c r="Q1" s="177"/>
      <c r="R1" s="177"/>
      <c r="S1" s="177"/>
      <c r="T1" s="177"/>
      <c r="U1" s="177"/>
      <c r="V1" s="27"/>
      <c r="W1" s="27"/>
      <c r="X1" s="27"/>
      <c r="Y1" s="11"/>
    </row>
    <row r="2" spans="1:25" ht="40.5">
      <c r="A2" s="15" t="s">
        <v>1</v>
      </c>
      <c r="B2" s="15" t="s">
        <v>28</v>
      </c>
      <c r="C2" s="16" t="s">
        <v>29</v>
      </c>
      <c r="D2" s="16" t="s">
        <v>30</v>
      </c>
      <c r="E2" s="16" t="s">
        <v>31</v>
      </c>
      <c r="F2" s="16" t="s">
        <v>32</v>
      </c>
      <c r="G2" s="16" t="s">
        <v>21</v>
      </c>
      <c r="H2" s="17" t="s">
        <v>33</v>
      </c>
      <c r="I2" s="3" t="s">
        <v>34</v>
      </c>
      <c r="J2" s="3" t="s">
        <v>21</v>
      </c>
      <c r="K2" s="3" t="s">
        <v>35</v>
      </c>
      <c r="L2" s="3" t="s">
        <v>36</v>
      </c>
      <c r="M2" s="3" t="s">
        <v>21</v>
      </c>
      <c r="N2" s="3" t="s">
        <v>37</v>
      </c>
      <c r="O2" s="3" t="s">
        <v>38</v>
      </c>
      <c r="P2" s="3" t="s">
        <v>39</v>
      </c>
      <c r="Q2" s="3" t="s">
        <v>38</v>
      </c>
      <c r="R2" s="3" t="s">
        <v>40</v>
      </c>
      <c r="S2" s="3" t="s">
        <v>38</v>
      </c>
      <c r="T2" s="3" t="s">
        <v>41</v>
      </c>
      <c r="U2" s="3" t="s">
        <v>38</v>
      </c>
      <c r="V2" s="3" t="s">
        <v>21</v>
      </c>
      <c r="W2" s="3" t="s">
        <v>42</v>
      </c>
      <c r="X2" s="3" t="s">
        <v>43</v>
      </c>
      <c r="Y2" s="10"/>
    </row>
    <row r="3" spans="1:25" ht="13.5">
      <c r="A3" s="13" t="s">
        <v>44</v>
      </c>
      <c r="B3" s="6">
        <v>1000000</v>
      </c>
      <c r="C3" s="18">
        <f aca="true" t="shared" si="0" ref="C3:C14">B3*0.3</f>
        <v>300000</v>
      </c>
      <c r="D3" s="19">
        <f>B3*30%</f>
        <v>300000</v>
      </c>
      <c r="E3" s="19">
        <f aca="true" t="shared" si="1" ref="E3:E14">B3*0.1</f>
        <v>100000</v>
      </c>
      <c r="F3" s="19">
        <f aca="true" t="shared" si="2" ref="F3:F14">B3*0.15</f>
        <v>150000</v>
      </c>
      <c r="G3" s="19">
        <f aca="true" t="shared" si="3" ref="G3:G14">SUM(C3:F3)</f>
        <v>850000</v>
      </c>
      <c r="H3" s="20">
        <f aca="true" t="shared" si="4" ref="H3:H14">B3*0.2</f>
        <v>200000</v>
      </c>
      <c r="I3" s="25">
        <f aca="true" t="shared" si="5" ref="I3:I14">B3*0.05</f>
        <v>50000</v>
      </c>
      <c r="J3" s="25">
        <f aca="true" t="shared" si="6" ref="J3:J14">SUM(I3:I3)</f>
        <v>50000</v>
      </c>
      <c r="K3" s="5">
        <v>6</v>
      </c>
      <c r="L3" s="26">
        <f aca="true" t="shared" si="7" ref="L3:L14">B3/108</f>
        <v>9259.25925925926</v>
      </c>
      <c r="M3" s="26">
        <f aca="true" t="shared" si="8" ref="M3:M14">L3*K3</f>
        <v>55555.555555555555</v>
      </c>
      <c r="N3" s="5">
        <f aca="true" t="shared" si="9" ref="N3:N14">H3*0.125</f>
        <v>25000</v>
      </c>
      <c r="O3" s="5">
        <v>3</v>
      </c>
      <c r="P3" s="27">
        <f aca="true" t="shared" si="10" ref="P3:P14">H3*0.075</f>
        <v>15000</v>
      </c>
      <c r="Q3" s="5">
        <v>3</v>
      </c>
      <c r="R3" s="266" t="s">
        <v>23</v>
      </c>
      <c r="S3" s="5">
        <v>2</v>
      </c>
      <c r="T3" s="30">
        <f aca="true" t="shared" si="11" ref="T3:T14">H3*0.025</f>
        <v>5000</v>
      </c>
      <c r="U3" s="5">
        <v>1</v>
      </c>
      <c r="V3" s="5">
        <f aca="true" t="shared" si="12" ref="V3:V14">O3+Q3+S3+U3</f>
        <v>9</v>
      </c>
      <c r="W3" s="27">
        <f aca="true" t="shared" si="13" ref="W3:W14">N3+P3+T3</f>
        <v>45000</v>
      </c>
      <c r="X3" s="27">
        <f aca="true" t="shared" si="14" ref="X3:X14">V3*500</f>
        <v>4500</v>
      </c>
      <c r="Y3" s="11"/>
    </row>
    <row r="4" spans="1:25" ht="13.5">
      <c r="A4" s="13" t="s">
        <v>45</v>
      </c>
      <c r="B4" s="6">
        <v>1200000</v>
      </c>
      <c r="C4" s="18">
        <f t="shared" si="0"/>
        <v>360000</v>
      </c>
      <c r="D4" s="19">
        <f>B4*30%</f>
        <v>360000</v>
      </c>
      <c r="E4" s="19">
        <f t="shared" si="1"/>
        <v>120000</v>
      </c>
      <c r="F4" s="19">
        <f t="shared" si="2"/>
        <v>180000</v>
      </c>
      <c r="G4" s="19">
        <f t="shared" si="3"/>
        <v>1020000</v>
      </c>
      <c r="H4" s="20">
        <f t="shared" si="4"/>
        <v>240000</v>
      </c>
      <c r="I4" s="25">
        <f t="shared" si="5"/>
        <v>60000</v>
      </c>
      <c r="J4" s="25">
        <f t="shared" si="6"/>
        <v>60000</v>
      </c>
      <c r="K4" s="5">
        <v>6</v>
      </c>
      <c r="L4" s="26">
        <f t="shared" si="7"/>
        <v>11111.111111111111</v>
      </c>
      <c r="M4" s="26">
        <f t="shared" si="8"/>
        <v>66666.66666666667</v>
      </c>
      <c r="N4" s="5">
        <f t="shared" si="9"/>
        <v>30000</v>
      </c>
      <c r="O4" s="5">
        <v>3</v>
      </c>
      <c r="P4" s="27">
        <f t="shared" si="10"/>
        <v>18000</v>
      </c>
      <c r="Q4" s="5">
        <v>3</v>
      </c>
      <c r="R4" s="267"/>
      <c r="S4" s="5">
        <v>2</v>
      </c>
      <c r="T4" s="30">
        <f t="shared" si="11"/>
        <v>6000</v>
      </c>
      <c r="U4" s="5">
        <v>1</v>
      </c>
      <c r="V4" s="5">
        <f t="shared" si="12"/>
        <v>9</v>
      </c>
      <c r="W4" s="27">
        <f t="shared" si="13"/>
        <v>54000</v>
      </c>
      <c r="X4" s="27">
        <f t="shared" si="14"/>
        <v>4500</v>
      </c>
      <c r="Y4" s="11"/>
    </row>
    <row r="5" spans="1:25" ht="13.5">
      <c r="A5" s="13" t="s">
        <v>46</v>
      </c>
      <c r="B5" s="6">
        <v>1300000</v>
      </c>
      <c r="C5" s="18">
        <f t="shared" si="0"/>
        <v>390000</v>
      </c>
      <c r="D5" s="19">
        <f>B5*30%</f>
        <v>390000</v>
      </c>
      <c r="E5" s="19">
        <f t="shared" si="1"/>
        <v>130000</v>
      </c>
      <c r="F5" s="19">
        <f t="shared" si="2"/>
        <v>195000</v>
      </c>
      <c r="G5" s="19">
        <f t="shared" si="3"/>
        <v>1105000</v>
      </c>
      <c r="H5" s="20">
        <f t="shared" si="4"/>
        <v>260000</v>
      </c>
      <c r="I5" s="25">
        <f t="shared" si="5"/>
        <v>65000</v>
      </c>
      <c r="J5" s="25">
        <f t="shared" si="6"/>
        <v>65000</v>
      </c>
      <c r="K5" s="5">
        <v>6</v>
      </c>
      <c r="L5" s="26">
        <f t="shared" si="7"/>
        <v>12037.037037037036</v>
      </c>
      <c r="M5" s="26">
        <f t="shared" si="8"/>
        <v>72222.22222222222</v>
      </c>
      <c r="N5" s="5">
        <f t="shared" si="9"/>
        <v>32500</v>
      </c>
      <c r="O5" s="5">
        <v>3</v>
      </c>
      <c r="P5" s="27">
        <f t="shared" si="10"/>
        <v>19500</v>
      </c>
      <c r="Q5" s="5">
        <v>3</v>
      </c>
      <c r="R5" s="267"/>
      <c r="S5" s="5">
        <v>2</v>
      </c>
      <c r="T5" s="30">
        <f t="shared" si="11"/>
        <v>6500</v>
      </c>
      <c r="U5" s="5">
        <v>2</v>
      </c>
      <c r="V5" s="5">
        <f t="shared" si="12"/>
        <v>10</v>
      </c>
      <c r="W5" s="27">
        <f t="shared" si="13"/>
        <v>58500</v>
      </c>
      <c r="X5" s="27">
        <f t="shared" si="14"/>
        <v>5000</v>
      </c>
      <c r="Y5" s="11"/>
    </row>
    <row r="6" spans="1:25" ht="13.5">
      <c r="A6" s="13" t="s">
        <v>47</v>
      </c>
      <c r="B6" s="6">
        <v>1400000</v>
      </c>
      <c r="C6" s="18">
        <f t="shared" si="0"/>
        <v>420000</v>
      </c>
      <c r="D6" s="19">
        <f aca="true" t="shared" si="15" ref="D6:D14">B6*20%</f>
        <v>280000</v>
      </c>
      <c r="E6" s="19">
        <f t="shared" si="1"/>
        <v>140000</v>
      </c>
      <c r="F6" s="19">
        <f t="shared" si="2"/>
        <v>210000</v>
      </c>
      <c r="G6" s="19">
        <f t="shared" si="3"/>
        <v>1050000</v>
      </c>
      <c r="H6" s="20">
        <f t="shared" si="4"/>
        <v>280000</v>
      </c>
      <c r="I6" s="25">
        <f t="shared" si="5"/>
        <v>70000</v>
      </c>
      <c r="J6" s="25">
        <f t="shared" si="6"/>
        <v>70000</v>
      </c>
      <c r="K6" s="5">
        <v>6</v>
      </c>
      <c r="L6" s="26">
        <f t="shared" si="7"/>
        <v>12962.962962962964</v>
      </c>
      <c r="M6" s="26">
        <f t="shared" si="8"/>
        <v>77777.77777777778</v>
      </c>
      <c r="N6" s="5">
        <f t="shared" si="9"/>
        <v>35000</v>
      </c>
      <c r="O6" s="5">
        <v>3</v>
      </c>
      <c r="P6" s="27">
        <f t="shared" si="10"/>
        <v>21000</v>
      </c>
      <c r="Q6" s="5">
        <v>3</v>
      </c>
      <c r="R6" s="267"/>
      <c r="S6" s="5">
        <v>3</v>
      </c>
      <c r="T6" s="30">
        <f t="shared" si="11"/>
        <v>7000</v>
      </c>
      <c r="U6" s="5">
        <v>2</v>
      </c>
      <c r="V6" s="5">
        <f t="shared" si="12"/>
        <v>11</v>
      </c>
      <c r="W6" s="27">
        <f t="shared" si="13"/>
        <v>63000</v>
      </c>
      <c r="X6" s="27">
        <f t="shared" si="14"/>
        <v>5500</v>
      </c>
      <c r="Y6" s="11"/>
    </row>
    <row r="7" spans="1:25" ht="13.5">
      <c r="A7" s="13" t="s">
        <v>48</v>
      </c>
      <c r="B7" s="6">
        <v>1500000</v>
      </c>
      <c r="C7" s="18">
        <f t="shared" si="0"/>
        <v>450000</v>
      </c>
      <c r="D7" s="19">
        <f t="shared" si="15"/>
        <v>300000</v>
      </c>
      <c r="E7" s="19">
        <f t="shared" si="1"/>
        <v>150000</v>
      </c>
      <c r="F7" s="19">
        <f t="shared" si="2"/>
        <v>225000</v>
      </c>
      <c r="G7" s="19">
        <f t="shared" si="3"/>
        <v>1125000</v>
      </c>
      <c r="H7" s="20">
        <f t="shared" si="4"/>
        <v>300000</v>
      </c>
      <c r="I7" s="25">
        <f t="shared" si="5"/>
        <v>75000</v>
      </c>
      <c r="J7" s="25">
        <f t="shared" si="6"/>
        <v>75000</v>
      </c>
      <c r="K7" s="5">
        <v>6</v>
      </c>
      <c r="L7" s="26">
        <f t="shared" si="7"/>
        <v>13888.888888888889</v>
      </c>
      <c r="M7" s="26">
        <f t="shared" si="8"/>
        <v>83333.33333333333</v>
      </c>
      <c r="N7" s="5">
        <f t="shared" si="9"/>
        <v>37500</v>
      </c>
      <c r="O7" s="5">
        <v>4</v>
      </c>
      <c r="P7" s="27">
        <f t="shared" si="10"/>
        <v>22500</v>
      </c>
      <c r="Q7" s="5">
        <v>3</v>
      </c>
      <c r="R7" s="267"/>
      <c r="S7" s="5">
        <v>3</v>
      </c>
      <c r="T7" s="30">
        <f t="shared" si="11"/>
        <v>7500</v>
      </c>
      <c r="U7" s="5">
        <v>3</v>
      </c>
      <c r="V7" s="5">
        <f t="shared" si="12"/>
        <v>13</v>
      </c>
      <c r="W7" s="27">
        <f t="shared" si="13"/>
        <v>67500</v>
      </c>
      <c r="X7" s="27">
        <f t="shared" si="14"/>
        <v>6500</v>
      </c>
      <c r="Y7" s="11"/>
    </row>
    <row r="8" spans="1:25" ht="13.5">
      <c r="A8" s="13" t="s">
        <v>49</v>
      </c>
      <c r="B8" s="6">
        <v>1600000</v>
      </c>
      <c r="C8" s="18">
        <f t="shared" si="0"/>
        <v>480000</v>
      </c>
      <c r="D8" s="19">
        <f t="shared" si="15"/>
        <v>320000</v>
      </c>
      <c r="E8" s="19">
        <f t="shared" si="1"/>
        <v>160000</v>
      </c>
      <c r="F8" s="19">
        <f t="shared" si="2"/>
        <v>240000</v>
      </c>
      <c r="G8" s="19">
        <f t="shared" si="3"/>
        <v>1200000</v>
      </c>
      <c r="H8" s="20">
        <f t="shared" si="4"/>
        <v>320000</v>
      </c>
      <c r="I8" s="25">
        <f t="shared" si="5"/>
        <v>80000</v>
      </c>
      <c r="J8" s="25">
        <f t="shared" si="6"/>
        <v>80000</v>
      </c>
      <c r="K8" s="5">
        <v>6</v>
      </c>
      <c r="L8" s="26">
        <f t="shared" si="7"/>
        <v>14814.814814814816</v>
      </c>
      <c r="M8" s="26">
        <f t="shared" si="8"/>
        <v>88888.88888888889</v>
      </c>
      <c r="N8" s="5">
        <f t="shared" si="9"/>
        <v>40000</v>
      </c>
      <c r="O8" s="5">
        <v>4</v>
      </c>
      <c r="P8" s="27">
        <f t="shared" si="10"/>
        <v>24000</v>
      </c>
      <c r="Q8" s="5">
        <v>3</v>
      </c>
      <c r="R8" s="267"/>
      <c r="S8" s="5">
        <v>4</v>
      </c>
      <c r="T8" s="30">
        <f t="shared" si="11"/>
        <v>8000</v>
      </c>
      <c r="U8" s="5">
        <v>3</v>
      </c>
      <c r="V8" s="5">
        <f t="shared" si="12"/>
        <v>14</v>
      </c>
      <c r="W8" s="27">
        <f t="shared" si="13"/>
        <v>72000</v>
      </c>
      <c r="X8" s="27">
        <f t="shared" si="14"/>
        <v>7000</v>
      </c>
      <c r="Y8" s="11"/>
    </row>
    <row r="9" spans="1:25" ht="13.5">
      <c r="A9" s="13" t="s">
        <v>50</v>
      </c>
      <c r="B9" s="6">
        <v>1700000</v>
      </c>
      <c r="C9" s="18">
        <f t="shared" si="0"/>
        <v>510000</v>
      </c>
      <c r="D9" s="19">
        <f t="shared" si="15"/>
        <v>340000</v>
      </c>
      <c r="E9" s="19">
        <f t="shared" si="1"/>
        <v>170000</v>
      </c>
      <c r="F9" s="19">
        <f t="shared" si="2"/>
        <v>255000</v>
      </c>
      <c r="G9" s="19">
        <f t="shared" si="3"/>
        <v>1275000</v>
      </c>
      <c r="H9" s="20">
        <f t="shared" si="4"/>
        <v>340000</v>
      </c>
      <c r="I9" s="25">
        <f t="shared" si="5"/>
        <v>85000</v>
      </c>
      <c r="J9" s="25">
        <f t="shared" si="6"/>
        <v>85000</v>
      </c>
      <c r="K9" s="5">
        <v>6</v>
      </c>
      <c r="L9" s="26">
        <f t="shared" si="7"/>
        <v>15740.74074074074</v>
      </c>
      <c r="M9" s="26">
        <f t="shared" si="8"/>
        <v>94444.44444444444</v>
      </c>
      <c r="N9" s="5">
        <f t="shared" si="9"/>
        <v>42500</v>
      </c>
      <c r="O9" s="5">
        <v>4</v>
      </c>
      <c r="P9" s="27">
        <f t="shared" si="10"/>
        <v>25500</v>
      </c>
      <c r="Q9" s="5">
        <v>3</v>
      </c>
      <c r="R9" s="267"/>
      <c r="S9" s="5">
        <v>4</v>
      </c>
      <c r="T9" s="30">
        <f t="shared" si="11"/>
        <v>8500</v>
      </c>
      <c r="U9" s="5">
        <v>3</v>
      </c>
      <c r="V9" s="5">
        <f t="shared" si="12"/>
        <v>14</v>
      </c>
      <c r="W9" s="27">
        <f t="shared" si="13"/>
        <v>76500</v>
      </c>
      <c r="X9" s="27">
        <f t="shared" si="14"/>
        <v>7000</v>
      </c>
      <c r="Y9" s="11"/>
    </row>
    <row r="10" spans="1:25" ht="13.5">
      <c r="A10" s="13" t="s">
        <v>51</v>
      </c>
      <c r="B10" s="6">
        <v>1700001</v>
      </c>
      <c r="C10" s="18">
        <f t="shared" si="0"/>
        <v>510000.3</v>
      </c>
      <c r="D10" s="19">
        <f t="shared" si="15"/>
        <v>340000.2</v>
      </c>
      <c r="E10" s="19">
        <f t="shared" si="1"/>
        <v>170000.1</v>
      </c>
      <c r="F10" s="19">
        <f t="shared" si="2"/>
        <v>255000.15</v>
      </c>
      <c r="G10" s="19">
        <f t="shared" si="3"/>
        <v>1275000.75</v>
      </c>
      <c r="H10" s="20">
        <f t="shared" si="4"/>
        <v>340000.2</v>
      </c>
      <c r="I10" s="25">
        <f t="shared" si="5"/>
        <v>85000.05</v>
      </c>
      <c r="J10" s="25">
        <f t="shared" si="6"/>
        <v>85000.05</v>
      </c>
      <c r="K10" s="5">
        <v>6</v>
      </c>
      <c r="L10" s="26">
        <f t="shared" si="7"/>
        <v>15740.75</v>
      </c>
      <c r="M10" s="26">
        <f t="shared" si="8"/>
        <v>94444.5</v>
      </c>
      <c r="N10" s="5">
        <f t="shared" si="9"/>
        <v>42500.025</v>
      </c>
      <c r="O10" s="5">
        <v>4</v>
      </c>
      <c r="P10" s="27">
        <f t="shared" si="10"/>
        <v>25500.015</v>
      </c>
      <c r="Q10" s="5">
        <v>4</v>
      </c>
      <c r="R10" s="267"/>
      <c r="S10" s="5">
        <v>4</v>
      </c>
      <c r="T10" s="30">
        <f t="shared" si="11"/>
        <v>8500.005000000001</v>
      </c>
      <c r="U10" s="5">
        <v>4</v>
      </c>
      <c r="V10" s="5">
        <f t="shared" si="12"/>
        <v>16</v>
      </c>
      <c r="W10" s="27">
        <f t="shared" si="13"/>
        <v>76500.04500000001</v>
      </c>
      <c r="X10" s="27">
        <f t="shared" si="14"/>
        <v>8000</v>
      </c>
      <c r="Y10" s="11"/>
    </row>
    <row r="11" spans="1:25" ht="13.5">
      <c r="A11" s="13" t="s">
        <v>52</v>
      </c>
      <c r="B11" s="6">
        <v>1700002</v>
      </c>
      <c r="C11" s="18">
        <f t="shared" si="0"/>
        <v>510000.6</v>
      </c>
      <c r="D11" s="19">
        <f t="shared" si="15"/>
        <v>340000.4</v>
      </c>
      <c r="E11" s="19">
        <f t="shared" si="1"/>
        <v>170000.2</v>
      </c>
      <c r="F11" s="19">
        <f t="shared" si="2"/>
        <v>255000.3</v>
      </c>
      <c r="G11" s="19">
        <f t="shared" si="3"/>
        <v>1275001.5</v>
      </c>
      <c r="H11" s="20">
        <f t="shared" si="4"/>
        <v>340000.4</v>
      </c>
      <c r="I11" s="25">
        <f t="shared" si="5"/>
        <v>85000.1</v>
      </c>
      <c r="J11" s="25">
        <f t="shared" si="6"/>
        <v>85000.1</v>
      </c>
      <c r="K11" s="5">
        <v>6</v>
      </c>
      <c r="L11" s="26">
        <f t="shared" si="7"/>
        <v>15740.75925925926</v>
      </c>
      <c r="M11" s="26">
        <f t="shared" si="8"/>
        <v>94444.55555555556</v>
      </c>
      <c r="N11" s="5">
        <f t="shared" si="9"/>
        <v>42500.05</v>
      </c>
      <c r="O11" s="5">
        <v>4</v>
      </c>
      <c r="P11" s="27">
        <f t="shared" si="10"/>
        <v>25500.030000000002</v>
      </c>
      <c r="Q11" s="5">
        <v>4</v>
      </c>
      <c r="R11" s="267"/>
      <c r="S11" s="5">
        <v>5</v>
      </c>
      <c r="T11" s="30">
        <f t="shared" si="11"/>
        <v>8500.01</v>
      </c>
      <c r="U11" s="5">
        <v>4</v>
      </c>
      <c r="V11" s="5">
        <f t="shared" si="12"/>
        <v>17</v>
      </c>
      <c r="W11" s="27">
        <f t="shared" si="13"/>
        <v>76500.09</v>
      </c>
      <c r="X11" s="27">
        <f t="shared" si="14"/>
        <v>8500</v>
      </c>
      <c r="Y11" s="11"/>
    </row>
    <row r="12" spans="1:25" ht="13.5">
      <c r="A12" s="13" t="s">
        <v>53</v>
      </c>
      <c r="B12" s="6">
        <v>1700003</v>
      </c>
      <c r="C12" s="18">
        <f t="shared" si="0"/>
        <v>510000.89999999997</v>
      </c>
      <c r="D12" s="19">
        <f t="shared" si="15"/>
        <v>340000.60000000003</v>
      </c>
      <c r="E12" s="19">
        <f t="shared" si="1"/>
        <v>170000.30000000002</v>
      </c>
      <c r="F12" s="19">
        <f t="shared" si="2"/>
        <v>255000.44999999998</v>
      </c>
      <c r="G12" s="19">
        <f t="shared" si="3"/>
        <v>1275002.25</v>
      </c>
      <c r="H12" s="20">
        <f t="shared" si="4"/>
        <v>340000.60000000003</v>
      </c>
      <c r="I12" s="25">
        <f t="shared" si="5"/>
        <v>85000.15000000001</v>
      </c>
      <c r="J12" s="25">
        <f t="shared" si="6"/>
        <v>85000.15000000001</v>
      </c>
      <c r="K12" s="5">
        <v>6</v>
      </c>
      <c r="L12" s="26">
        <f t="shared" si="7"/>
        <v>15740.768518518518</v>
      </c>
      <c r="M12" s="26">
        <f t="shared" si="8"/>
        <v>94444.61111111111</v>
      </c>
      <c r="N12" s="5">
        <f t="shared" si="9"/>
        <v>42500.075000000004</v>
      </c>
      <c r="O12" s="5">
        <v>5</v>
      </c>
      <c r="P12" s="27">
        <f t="shared" si="10"/>
        <v>25500.045000000002</v>
      </c>
      <c r="Q12" s="5">
        <v>4</v>
      </c>
      <c r="R12" s="267"/>
      <c r="S12" s="5">
        <v>5</v>
      </c>
      <c r="T12" s="30">
        <f t="shared" si="11"/>
        <v>8500.015000000001</v>
      </c>
      <c r="U12" s="5">
        <v>5</v>
      </c>
      <c r="V12" s="5">
        <f t="shared" si="12"/>
        <v>19</v>
      </c>
      <c r="W12" s="27">
        <f t="shared" si="13"/>
        <v>76500.13500000001</v>
      </c>
      <c r="X12" s="27">
        <f t="shared" si="14"/>
        <v>9500</v>
      </c>
      <c r="Y12" s="11"/>
    </row>
    <row r="13" spans="1:25" ht="13.5">
      <c r="A13" s="13" t="s">
        <v>54</v>
      </c>
      <c r="B13" s="6">
        <v>1700004</v>
      </c>
      <c r="C13" s="18">
        <f t="shared" si="0"/>
        <v>510001.19999999995</v>
      </c>
      <c r="D13" s="19">
        <f t="shared" si="15"/>
        <v>340000.80000000005</v>
      </c>
      <c r="E13" s="19">
        <f t="shared" si="1"/>
        <v>170000.40000000002</v>
      </c>
      <c r="F13" s="19">
        <f t="shared" si="2"/>
        <v>255000.59999999998</v>
      </c>
      <c r="G13" s="19">
        <f t="shared" si="3"/>
        <v>1275003</v>
      </c>
      <c r="H13" s="20">
        <f t="shared" si="4"/>
        <v>340000.80000000005</v>
      </c>
      <c r="I13" s="25">
        <f t="shared" si="5"/>
        <v>85000.20000000001</v>
      </c>
      <c r="J13" s="25">
        <f t="shared" si="6"/>
        <v>85000.20000000001</v>
      </c>
      <c r="K13" s="5">
        <v>6</v>
      </c>
      <c r="L13" s="26">
        <f t="shared" si="7"/>
        <v>15740.777777777777</v>
      </c>
      <c r="M13" s="26">
        <f t="shared" si="8"/>
        <v>94444.66666666666</v>
      </c>
      <c r="N13" s="5">
        <f t="shared" si="9"/>
        <v>42500.100000000006</v>
      </c>
      <c r="O13" s="5">
        <v>5</v>
      </c>
      <c r="P13" s="27">
        <f t="shared" si="10"/>
        <v>25500.06</v>
      </c>
      <c r="Q13" s="5">
        <v>4</v>
      </c>
      <c r="R13" s="267"/>
      <c r="S13" s="5">
        <v>6</v>
      </c>
      <c r="T13" s="30">
        <f t="shared" si="11"/>
        <v>8500.020000000002</v>
      </c>
      <c r="U13" s="5">
        <v>5</v>
      </c>
      <c r="V13" s="5">
        <f t="shared" si="12"/>
        <v>20</v>
      </c>
      <c r="W13" s="27">
        <f t="shared" si="13"/>
        <v>76500.18000000001</v>
      </c>
      <c r="X13" s="27">
        <f t="shared" si="14"/>
        <v>10000</v>
      </c>
      <c r="Y13" s="11"/>
    </row>
    <row r="14" spans="1:25" ht="13.5">
      <c r="A14" s="13" t="s">
        <v>55</v>
      </c>
      <c r="B14" s="6">
        <v>1700005</v>
      </c>
      <c r="C14" s="18">
        <f t="shared" si="0"/>
        <v>510001.5</v>
      </c>
      <c r="D14" s="19">
        <f t="shared" si="15"/>
        <v>340001</v>
      </c>
      <c r="E14" s="19">
        <f t="shared" si="1"/>
        <v>170000.5</v>
      </c>
      <c r="F14" s="19">
        <f t="shared" si="2"/>
        <v>255000.75</v>
      </c>
      <c r="G14" s="19">
        <f t="shared" si="3"/>
        <v>1275003.75</v>
      </c>
      <c r="H14" s="20">
        <f t="shared" si="4"/>
        <v>340001</v>
      </c>
      <c r="I14" s="25">
        <f t="shared" si="5"/>
        <v>85000.25</v>
      </c>
      <c r="J14" s="25">
        <f t="shared" si="6"/>
        <v>85000.25</v>
      </c>
      <c r="K14" s="5">
        <v>6</v>
      </c>
      <c r="L14" s="26">
        <f t="shared" si="7"/>
        <v>15740.787037037036</v>
      </c>
      <c r="M14" s="26">
        <f t="shared" si="8"/>
        <v>94444.72222222222</v>
      </c>
      <c r="N14" s="5">
        <f t="shared" si="9"/>
        <v>42500.125</v>
      </c>
      <c r="O14" s="5">
        <v>5</v>
      </c>
      <c r="P14" s="27">
        <f t="shared" si="10"/>
        <v>25500.075</v>
      </c>
      <c r="Q14" s="5">
        <v>4</v>
      </c>
      <c r="R14" s="268"/>
      <c r="S14" s="5">
        <v>6</v>
      </c>
      <c r="T14" s="30">
        <f t="shared" si="11"/>
        <v>8500.025</v>
      </c>
      <c r="U14" s="5">
        <v>5</v>
      </c>
      <c r="V14" s="5">
        <f t="shared" si="12"/>
        <v>20</v>
      </c>
      <c r="W14" s="27">
        <f t="shared" si="13"/>
        <v>76500.22499999999</v>
      </c>
      <c r="X14" s="27">
        <f t="shared" si="14"/>
        <v>10000</v>
      </c>
      <c r="Y14" s="11"/>
    </row>
    <row r="15" spans="1:25" ht="18" customHeight="1">
      <c r="A15" s="21" t="s">
        <v>21</v>
      </c>
      <c r="B15" s="22">
        <f aca="true" t="shared" si="16" ref="B15:X15">SUM(B3:B14)</f>
        <v>18200015</v>
      </c>
      <c r="C15" s="23">
        <f t="shared" si="16"/>
        <v>5460004.5</v>
      </c>
      <c r="D15" s="23">
        <f t="shared" si="16"/>
        <v>3990003</v>
      </c>
      <c r="E15" s="23">
        <f t="shared" si="16"/>
        <v>1820001.5</v>
      </c>
      <c r="F15" s="23">
        <f t="shared" si="16"/>
        <v>2730002.25</v>
      </c>
      <c r="G15" s="23">
        <f t="shared" si="16"/>
        <v>14000011.25</v>
      </c>
      <c r="H15" s="24">
        <f t="shared" si="16"/>
        <v>3640003</v>
      </c>
      <c r="I15" s="28">
        <f t="shared" si="16"/>
        <v>910000.75</v>
      </c>
      <c r="J15" s="28">
        <f t="shared" si="16"/>
        <v>910000.75</v>
      </c>
      <c r="K15" s="29">
        <f t="shared" si="16"/>
        <v>72</v>
      </c>
      <c r="L15" s="29">
        <f t="shared" si="16"/>
        <v>168518.65740740742</v>
      </c>
      <c r="M15" s="29">
        <f t="shared" si="16"/>
        <v>1011111.9444444445</v>
      </c>
      <c r="N15" s="29">
        <f t="shared" si="16"/>
        <v>455000.375</v>
      </c>
      <c r="O15" s="29">
        <f t="shared" si="16"/>
        <v>47</v>
      </c>
      <c r="P15" s="29">
        <f t="shared" si="16"/>
        <v>273000.22500000003</v>
      </c>
      <c r="Q15" s="29">
        <f t="shared" si="16"/>
        <v>41</v>
      </c>
      <c r="R15" s="29">
        <f t="shared" si="16"/>
        <v>0</v>
      </c>
      <c r="S15" s="29">
        <f t="shared" si="16"/>
        <v>46</v>
      </c>
      <c r="T15" s="29">
        <f t="shared" si="16"/>
        <v>91000.07500000001</v>
      </c>
      <c r="U15" s="29">
        <f t="shared" si="16"/>
        <v>38</v>
      </c>
      <c r="V15" s="29">
        <f t="shared" si="16"/>
        <v>172</v>
      </c>
      <c r="W15" s="29">
        <f t="shared" si="16"/>
        <v>819000.675</v>
      </c>
      <c r="X15" s="29">
        <f t="shared" si="16"/>
        <v>86000</v>
      </c>
      <c r="Y15" s="11"/>
    </row>
    <row r="17" spans="2:6" ht="13.5">
      <c r="B17" s="269" t="s">
        <v>415</v>
      </c>
      <c r="C17" s="269"/>
      <c r="D17" s="269"/>
      <c r="E17" s="269"/>
      <c r="F17" s="269"/>
    </row>
    <row r="18" spans="2:6" ht="13.5">
      <c r="B18" s="269"/>
      <c r="C18" s="269"/>
      <c r="D18" s="269"/>
      <c r="E18" s="269"/>
      <c r="F18" s="269"/>
    </row>
    <row r="22" spans="2:8" ht="14.25">
      <c r="B22" s="279" t="s">
        <v>422</v>
      </c>
      <c r="C22" s="151"/>
      <c r="D22" s="151"/>
      <c r="E22" s="151"/>
      <c r="F22" s="151"/>
      <c r="G22" s="151"/>
      <c r="H22" s="152"/>
    </row>
    <row r="23" spans="2:8" ht="22.5">
      <c r="B23" s="147"/>
      <c r="C23" s="153"/>
      <c r="D23" s="153"/>
      <c r="E23" s="153"/>
      <c r="F23" s="153"/>
      <c r="G23" s="153"/>
      <c r="H23" s="152"/>
    </row>
    <row r="24" spans="2:8" ht="22.5">
      <c r="B24" s="148"/>
      <c r="C24" s="148"/>
      <c r="D24" s="154"/>
      <c r="E24" s="154"/>
      <c r="F24" s="154"/>
      <c r="G24" s="154"/>
      <c r="H24" s="152"/>
    </row>
    <row r="25" spans="2:8" ht="14.25">
      <c r="B25" s="280" t="s">
        <v>423</v>
      </c>
      <c r="C25" s="153"/>
      <c r="D25" s="153"/>
      <c r="E25" s="153"/>
      <c r="F25" s="154"/>
      <c r="G25" s="154"/>
      <c r="H25" s="152"/>
    </row>
    <row r="26" spans="2:8" ht="22.5">
      <c r="B26" s="149"/>
      <c r="C26" s="153"/>
      <c r="D26" s="153"/>
      <c r="E26" s="153"/>
      <c r="F26" s="154"/>
      <c r="G26" s="154"/>
      <c r="H26" s="152"/>
    </row>
    <row r="27" spans="2:8" ht="22.5">
      <c r="B27" s="150"/>
      <c r="C27" s="150"/>
      <c r="D27" s="150"/>
      <c r="E27" s="150"/>
      <c r="F27" s="150"/>
      <c r="G27" s="150"/>
      <c r="H27" s="152"/>
    </row>
  </sheetData>
  <sheetProtection/>
  <mergeCells count="6">
    <mergeCell ref="C1:G1"/>
    <mergeCell ref="I1:J1"/>
    <mergeCell ref="K1:M1"/>
    <mergeCell ref="N1:U1"/>
    <mergeCell ref="R3:R14"/>
    <mergeCell ref="B17:F18"/>
  </mergeCells>
  <hyperlinks>
    <hyperlink ref="B25" r:id="rId1" display="https://tool.musicheng.com"/>
  </hyperlinks>
  <printOptions/>
  <pageMargins left="0.75" right="0.75" top="1" bottom="1" header="0.511805555555556" footer="0.511805555555556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AB25"/>
  <sheetViews>
    <sheetView zoomScalePageLayoutView="0" workbookViewId="0" topLeftCell="A4">
      <selection activeCell="N27" sqref="N27"/>
    </sheetView>
  </sheetViews>
  <sheetFormatPr defaultColWidth="9.00390625" defaultRowHeight="13.5"/>
  <cols>
    <col min="2" max="2" width="14.50390625" style="0" customWidth="1"/>
    <col min="14" max="14" width="6.375" style="0" customWidth="1"/>
    <col min="15" max="15" width="8.375" style="0" customWidth="1"/>
    <col min="18" max="18" width="8.25390625" style="0" customWidth="1"/>
  </cols>
  <sheetData>
    <row r="1" spans="1:28" ht="22.5">
      <c r="A1" s="1"/>
      <c r="B1" s="2"/>
      <c r="C1" s="272" t="s">
        <v>14</v>
      </c>
      <c r="D1" s="273"/>
      <c r="E1" s="273"/>
      <c r="F1" s="273"/>
      <c r="G1" s="273"/>
      <c r="H1" s="274"/>
      <c r="I1" s="275" t="s">
        <v>56</v>
      </c>
      <c r="J1" s="275"/>
      <c r="K1" s="275"/>
      <c r="L1" s="275"/>
      <c r="M1" s="275"/>
      <c r="N1" s="275"/>
      <c r="O1" s="276" t="s">
        <v>18</v>
      </c>
      <c r="P1" s="276"/>
      <c r="Q1" s="276"/>
      <c r="R1" s="276"/>
      <c r="S1" s="276"/>
      <c r="T1" s="276"/>
      <c r="U1" s="277" t="s">
        <v>19</v>
      </c>
      <c r="V1" s="277"/>
      <c r="W1" s="277"/>
      <c r="X1" s="277"/>
      <c r="Y1" s="277"/>
      <c r="Z1" s="277"/>
      <c r="AA1" s="9"/>
      <c r="AB1" s="9"/>
    </row>
    <row r="2" spans="1:28" ht="40.5">
      <c r="A2" s="3" t="s">
        <v>1</v>
      </c>
      <c r="B2" s="3" t="s">
        <v>57</v>
      </c>
      <c r="C2" s="3" t="s">
        <v>38</v>
      </c>
      <c r="D2" s="3" t="s">
        <v>58</v>
      </c>
      <c r="E2" s="4" t="s">
        <v>59</v>
      </c>
      <c r="F2" s="3" t="s">
        <v>37</v>
      </c>
      <c r="G2" s="3" t="s">
        <v>60</v>
      </c>
      <c r="H2" s="4" t="s">
        <v>61</v>
      </c>
      <c r="I2" s="3" t="s">
        <v>38</v>
      </c>
      <c r="J2" s="3" t="s">
        <v>62</v>
      </c>
      <c r="K2" s="4" t="s">
        <v>59</v>
      </c>
      <c r="L2" s="3" t="s">
        <v>39</v>
      </c>
      <c r="M2" s="3" t="s">
        <v>60</v>
      </c>
      <c r="N2" s="4" t="s">
        <v>61</v>
      </c>
      <c r="O2" s="3" t="s">
        <v>38</v>
      </c>
      <c r="P2" s="3" t="s">
        <v>62</v>
      </c>
      <c r="Q2" s="4" t="s">
        <v>59</v>
      </c>
      <c r="R2" s="3" t="s">
        <v>40</v>
      </c>
      <c r="S2" s="3" t="s">
        <v>60</v>
      </c>
      <c r="T2" s="4" t="s">
        <v>61</v>
      </c>
      <c r="U2" s="3" t="s">
        <v>38</v>
      </c>
      <c r="V2" s="3" t="s">
        <v>62</v>
      </c>
      <c r="W2" s="4" t="s">
        <v>59</v>
      </c>
      <c r="X2" s="3" t="s">
        <v>63</v>
      </c>
      <c r="Y2" s="3" t="s">
        <v>60</v>
      </c>
      <c r="Z2" s="4" t="s">
        <v>61</v>
      </c>
      <c r="AA2" s="10"/>
      <c r="AB2" s="10"/>
    </row>
    <row r="3" spans="1:28" ht="18">
      <c r="A3" s="5" t="s">
        <v>3</v>
      </c>
      <c r="B3" s="6">
        <f aca="true" t="shared" si="0" ref="B3:B14">223000000</f>
        <v>223000000</v>
      </c>
      <c r="C3" s="5">
        <v>3</v>
      </c>
      <c r="D3" s="266" t="s">
        <v>64</v>
      </c>
      <c r="E3" s="7" t="s">
        <v>65</v>
      </c>
      <c r="F3" s="5">
        <f aca="true" t="shared" si="1" ref="F3:F14">B3*0.15*0.125/3</f>
        <v>1393750</v>
      </c>
      <c r="G3" s="5">
        <v>500</v>
      </c>
      <c r="H3" s="7"/>
      <c r="I3" s="5">
        <v>3</v>
      </c>
      <c r="J3" s="266" t="s">
        <v>66</v>
      </c>
      <c r="K3" s="7" t="s">
        <v>65</v>
      </c>
      <c r="L3" s="5">
        <f aca="true" t="shared" si="2" ref="L3:L14">B3*0.2%</f>
        <v>446000</v>
      </c>
      <c r="M3" s="5">
        <v>500</v>
      </c>
      <c r="N3" s="7"/>
      <c r="O3" s="5">
        <v>2</v>
      </c>
      <c r="P3" s="266" t="s">
        <v>67</v>
      </c>
      <c r="Q3" s="7" t="s">
        <v>65</v>
      </c>
      <c r="R3" s="5" t="s">
        <v>65</v>
      </c>
      <c r="S3" s="5">
        <v>500</v>
      </c>
      <c r="T3" s="7"/>
      <c r="U3" s="5">
        <v>1</v>
      </c>
      <c r="V3" s="266" t="s">
        <v>67</v>
      </c>
      <c r="W3" s="7" t="s">
        <v>65</v>
      </c>
      <c r="X3" s="5">
        <f aca="true" t="shared" si="3" ref="X3:X14">B3*0.15*0.025/U3</f>
        <v>836250</v>
      </c>
      <c r="Y3" s="5">
        <v>500</v>
      </c>
      <c r="Z3" s="7"/>
      <c r="AA3" s="11"/>
      <c r="AB3" s="11"/>
    </row>
    <row r="4" spans="1:28" ht="18">
      <c r="A4" s="5" t="s">
        <v>4</v>
      </c>
      <c r="B4" s="6">
        <f t="shared" si="0"/>
        <v>223000000</v>
      </c>
      <c r="C4" s="5">
        <v>3</v>
      </c>
      <c r="D4" s="267"/>
      <c r="E4" s="7" t="s">
        <v>65</v>
      </c>
      <c r="F4" s="5">
        <f t="shared" si="1"/>
        <v>1393750</v>
      </c>
      <c r="G4" s="5">
        <v>500</v>
      </c>
      <c r="H4" s="7"/>
      <c r="I4" s="5">
        <v>3</v>
      </c>
      <c r="J4" s="267"/>
      <c r="K4" s="7" t="s">
        <v>65</v>
      </c>
      <c r="L4" s="5">
        <f t="shared" si="2"/>
        <v>446000</v>
      </c>
      <c r="M4" s="5">
        <v>500</v>
      </c>
      <c r="N4" s="7"/>
      <c r="O4" s="5">
        <v>2</v>
      </c>
      <c r="P4" s="267"/>
      <c r="Q4" s="7" t="s">
        <v>65</v>
      </c>
      <c r="R4" s="5" t="s">
        <v>65</v>
      </c>
      <c r="S4" s="5">
        <v>500</v>
      </c>
      <c r="T4" s="7"/>
      <c r="U4" s="5">
        <v>1</v>
      </c>
      <c r="V4" s="267"/>
      <c r="W4" s="7" t="s">
        <v>65</v>
      </c>
      <c r="X4" s="5">
        <f t="shared" si="3"/>
        <v>836250</v>
      </c>
      <c r="Y4" s="5">
        <v>500</v>
      </c>
      <c r="Z4" s="7"/>
      <c r="AA4" s="11"/>
      <c r="AB4" s="11"/>
    </row>
    <row r="5" spans="1:28" ht="18">
      <c r="A5" s="5" t="s">
        <v>5</v>
      </c>
      <c r="B5" s="6">
        <f t="shared" si="0"/>
        <v>223000000</v>
      </c>
      <c r="C5" s="5">
        <v>3</v>
      </c>
      <c r="D5" s="267"/>
      <c r="E5" s="7" t="s">
        <v>65</v>
      </c>
      <c r="F5" s="5">
        <f t="shared" si="1"/>
        <v>1393750</v>
      </c>
      <c r="G5" s="5">
        <v>500</v>
      </c>
      <c r="H5" s="7"/>
      <c r="I5" s="5">
        <v>3</v>
      </c>
      <c r="J5" s="267"/>
      <c r="K5" s="7" t="s">
        <v>65</v>
      </c>
      <c r="L5" s="5">
        <f t="shared" si="2"/>
        <v>446000</v>
      </c>
      <c r="M5" s="5">
        <v>500</v>
      </c>
      <c r="N5" s="7"/>
      <c r="O5" s="5">
        <v>2</v>
      </c>
      <c r="P5" s="267"/>
      <c r="Q5" s="7" t="s">
        <v>65</v>
      </c>
      <c r="R5" s="5" t="s">
        <v>65</v>
      </c>
      <c r="S5" s="5">
        <v>500</v>
      </c>
      <c r="T5" s="7"/>
      <c r="U5" s="5">
        <v>2</v>
      </c>
      <c r="V5" s="267"/>
      <c r="W5" s="7" t="s">
        <v>65</v>
      </c>
      <c r="X5" s="5">
        <f t="shared" si="3"/>
        <v>418125</v>
      </c>
      <c r="Y5" s="5">
        <v>500</v>
      </c>
      <c r="Z5" s="7"/>
      <c r="AA5" s="11"/>
      <c r="AB5" s="11"/>
    </row>
    <row r="6" spans="1:28" ht="18">
      <c r="A6" s="5" t="s">
        <v>6</v>
      </c>
      <c r="B6" s="6">
        <f t="shared" si="0"/>
        <v>223000000</v>
      </c>
      <c r="C6" s="5">
        <v>4</v>
      </c>
      <c r="D6" s="267"/>
      <c r="E6" s="7" t="s">
        <v>65</v>
      </c>
      <c r="F6" s="5">
        <f t="shared" si="1"/>
        <v>1393750</v>
      </c>
      <c r="G6" s="5">
        <v>500</v>
      </c>
      <c r="H6" s="7"/>
      <c r="I6" s="5">
        <v>3</v>
      </c>
      <c r="J6" s="267"/>
      <c r="K6" s="7" t="s">
        <v>65</v>
      </c>
      <c r="L6" s="5">
        <f t="shared" si="2"/>
        <v>446000</v>
      </c>
      <c r="M6" s="5">
        <v>500</v>
      </c>
      <c r="N6" s="7"/>
      <c r="O6" s="5">
        <v>3</v>
      </c>
      <c r="P6" s="267"/>
      <c r="Q6" s="7" t="s">
        <v>65</v>
      </c>
      <c r="R6" s="5" t="s">
        <v>65</v>
      </c>
      <c r="S6" s="5">
        <v>500</v>
      </c>
      <c r="T6" s="7"/>
      <c r="U6" s="5">
        <v>2</v>
      </c>
      <c r="V6" s="267"/>
      <c r="W6" s="7" t="s">
        <v>65</v>
      </c>
      <c r="X6" s="5">
        <f t="shared" si="3"/>
        <v>418125</v>
      </c>
      <c r="Y6" s="5">
        <v>500</v>
      </c>
      <c r="Z6" s="7"/>
      <c r="AA6" s="11"/>
      <c r="AB6" s="11"/>
    </row>
    <row r="7" spans="1:28" ht="18">
      <c r="A7" s="5" t="s">
        <v>7</v>
      </c>
      <c r="B7" s="6">
        <f t="shared" si="0"/>
        <v>223000000</v>
      </c>
      <c r="C7" s="5">
        <v>4</v>
      </c>
      <c r="D7" s="267"/>
      <c r="E7" s="7" t="s">
        <v>65</v>
      </c>
      <c r="F7" s="5">
        <f t="shared" si="1"/>
        <v>1393750</v>
      </c>
      <c r="G7" s="5">
        <v>500</v>
      </c>
      <c r="H7" s="7"/>
      <c r="I7" s="5">
        <v>3</v>
      </c>
      <c r="J7" s="267"/>
      <c r="K7" s="7" t="s">
        <v>65</v>
      </c>
      <c r="L7" s="5">
        <f t="shared" si="2"/>
        <v>446000</v>
      </c>
      <c r="M7" s="5">
        <v>500</v>
      </c>
      <c r="N7" s="7"/>
      <c r="O7" s="5">
        <v>3</v>
      </c>
      <c r="P7" s="267"/>
      <c r="Q7" s="7" t="s">
        <v>65</v>
      </c>
      <c r="R7" s="5" t="s">
        <v>65</v>
      </c>
      <c r="S7" s="5">
        <v>500</v>
      </c>
      <c r="T7" s="7"/>
      <c r="U7" s="5">
        <v>3</v>
      </c>
      <c r="V7" s="267"/>
      <c r="W7" s="7" t="s">
        <v>65</v>
      </c>
      <c r="X7" s="5">
        <f t="shared" si="3"/>
        <v>278750</v>
      </c>
      <c r="Y7" s="5">
        <v>500</v>
      </c>
      <c r="Z7" s="7"/>
      <c r="AA7" s="11"/>
      <c r="AB7" s="11"/>
    </row>
    <row r="8" spans="1:28" ht="18">
      <c r="A8" s="5" t="s">
        <v>8</v>
      </c>
      <c r="B8" s="6">
        <f t="shared" si="0"/>
        <v>223000000</v>
      </c>
      <c r="C8" s="5">
        <v>4</v>
      </c>
      <c r="D8" s="267"/>
      <c r="E8" s="7" t="s">
        <v>65</v>
      </c>
      <c r="F8" s="5">
        <f t="shared" si="1"/>
        <v>1393750</v>
      </c>
      <c r="G8" s="5">
        <v>500</v>
      </c>
      <c r="H8" s="7"/>
      <c r="I8" s="5">
        <v>3</v>
      </c>
      <c r="J8" s="267"/>
      <c r="K8" s="7" t="s">
        <v>65</v>
      </c>
      <c r="L8" s="5">
        <f t="shared" si="2"/>
        <v>446000</v>
      </c>
      <c r="M8" s="5">
        <v>500</v>
      </c>
      <c r="N8" s="7"/>
      <c r="O8" s="5">
        <v>4</v>
      </c>
      <c r="P8" s="267"/>
      <c r="Q8" s="7" t="s">
        <v>65</v>
      </c>
      <c r="R8" s="5" t="s">
        <v>65</v>
      </c>
      <c r="S8" s="5">
        <v>500</v>
      </c>
      <c r="T8" s="7"/>
      <c r="U8" s="5">
        <v>3</v>
      </c>
      <c r="V8" s="267"/>
      <c r="W8" s="7" t="s">
        <v>65</v>
      </c>
      <c r="X8" s="5">
        <f t="shared" si="3"/>
        <v>278750</v>
      </c>
      <c r="Y8" s="5">
        <v>500</v>
      </c>
      <c r="Z8" s="7"/>
      <c r="AA8" s="11"/>
      <c r="AB8" s="11"/>
    </row>
    <row r="9" spans="1:28" ht="18">
      <c r="A9" s="5" t="s">
        <v>9</v>
      </c>
      <c r="B9" s="6">
        <f t="shared" si="0"/>
        <v>223000000</v>
      </c>
      <c r="C9" s="5">
        <v>4</v>
      </c>
      <c r="D9" s="267"/>
      <c r="E9" s="7" t="s">
        <v>65</v>
      </c>
      <c r="F9" s="5">
        <f t="shared" si="1"/>
        <v>1393750</v>
      </c>
      <c r="G9" s="5">
        <v>500</v>
      </c>
      <c r="H9" s="7"/>
      <c r="I9" s="5">
        <v>3</v>
      </c>
      <c r="J9" s="267"/>
      <c r="K9" s="7" t="s">
        <v>65</v>
      </c>
      <c r="L9" s="5">
        <f t="shared" si="2"/>
        <v>446000</v>
      </c>
      <c r="M9" s="5">
        <v>500</v>
      </c>
      <c r="N9" s="7"/>
      <c r="O9" s="5">
        <v>4</v>
      </c>
      <c r="P9" s="267"/>
      <c r="Q9" s="7" t="s">
        <v>65</v>
      </c>
      <c r="R9" s="5" t="s">
        <v>65</v>
      </c>
      <c r="S9" s="5">
        <v>500</v>
      </c>
      <c r="T9" s="7"/>
      <c r="U9" s="5">
        <v>3</v>
      </c>
      <c r="V9" s="267"/>
      <c r="W9" s="7" t="s">
        <v>65</v>
      </c>
      <c r="X9" s="5">
        <f t="shared" si="3"/>
        <v>278750</v>
      </c>
      <c r="Y9" s="5">
        <v>500</v>
      </c>
      <c r="Z9" s="7"/>
      <c r="AA9" s="11"/>
      <c r="AB9" s="11"/>
    </row>
    <row r="10" spans="1:26" ht="18">
      <c r="A10" s="5" t="s">
        <v>10</v>
      </c>
      <c r="B10" s="6">
        <f t="shared" si="0"/>
        <v>223000000</v>
      </c>
      <c r="C10" s="8">
        <v>4</v>
      </c>
      <c r="D10" s="267"/>
      <c r="E10" s="7" t="s">
        <v>65</v>
      </c>
      <c r="F10" s="5">
        <f t="shared" si="1"/>
        <v>1393750</v>
      </c>
      <c r="G10" s="5">
        <v>500</v>
      </c>
      <c r="H10" s="7"/>
      <c r="I10" s="5">
        <v>4</v>
      </c>
      <c r="J10" s="267"/>
      <c r="K10" s="7" t="s">
        <v>65</v>
      </c>
      <c r="L10" s="5">
        <f t="shared" si="2"/>
        <v>446000</v>
      </c>
      <c r="M10" s="5">
        <v>500</v>
      </c>
      <c r="N10" s="7"/>
      <c r="O10" s="5">
        <v>4</v>
      </c>
      <c r="P10" s="267"/>
      <c r="Q10" s="7" t="s">
        <v>65</v>
      </c>
      <c r="R10" s="5" t="s">
        <v>65</v>
      </c>
      <c r="S10" s="5">
        <v>500</v>
      </c>
      <c r="T10" s="7"/>
      <c r="U10" s="5">
        <v>4</v>
      </c>
      <c r="V10" s="267"/>
      <c r="W10" s="7" t="s">
        <v>65</v>
      </c>
      <c r="X10" s="5">
        <f t="shared" si="3"/>
        <v>209062.5</v>
      </c>
      <c r="Y10" s="5">
        <v>500</v>
      </c>
      <c r="Z10" s="7"/>
    </row>
    <row r="11" spans="1:26" ht="18">
      <c r="A11" s="5" t="s">
        <v>11</v>
      </c>
      <c r="B11" s="6">
        <f t="shared" si="0"/>
        <v>223000000</v>
      </c>
      <c r="C11" s="8">
        <v>5</v>
      </c>
      <c r="D11" s="267"/>
      <c r="E11" s="7" t="s">
        <v>65</v>
      </c>
      <c r="F11" s="5">
        <f t="shared" si="1"/>
        <v>1393750</v>
      </c>
      <c r="G11" s="5">
        <v>500</v>
      </c>
      <c r="H11" s="7"/>
      <c r="I11" s="5">
        <v>4</v>
      </c>
      <c r="J11" s="267"/>
      <c r="K11" s="7" t="s">
        <v>65</v>
      </c>
      <c r="L11" s="5">
        <f t="shared" si="2"/>
        <v>446000</v>
      </c>
      <c r="M11" s="5">
        <v>500</v>
      </c>
      <c r="N11" s="7"/>
      <c r="O11" s="5">
        <v>5</v>
      </c>
      <c r="P11" s="267"/>
      <c r="Q11" s="7" t="s">
        <v>65</v>
      </c>
      <c r="R11" s="5" t="s">
        <v>65</v>
      </c>
      <c r="S11" s="5">
        <v>500</v>
      </c>
      <c r="T11" s="7"/>
      <c r="U11" s="5">
        <v>4</v>
      </c>
      <c r="V11" s="267"/>
      <c r="W11" s="7" t="s">
        <v>65</v>
      </c>
      <c r="X11" s="5">
        <f t="shared" si="3"/>
        <v>209062.5</v>
      </c>
      <c r="Y11" s="5">
        <v>500</v>
      </c>
      <c r="Z11" s="7"/>
    </row>
    <row r="12" spans="1:26" ht="18">
      <c r="A12" s="5" t="s">
        <v>12</v>
      </c>
      <c r="B12" s="6">
        <f t="shared" si="0"/>
        <v>223000000</v>
      </c>
      <c r="C12" s="8">
        <v>5</v>
      </c>
      <c r="D12" s="267"/>
      <c r="E12" s="7" t="s">
        <v>65</v>
      </c>
      <c r="F12" s="5">
        <f t="shared" si="1"/>
        <v>1393750</v>
      </c>
      <c r="G12" s="5">
        <v>500</v>
      </c>
      <c r="H12" s="7"/>
      <c r="I12" s="5">
        <v>4</v>
      </c>
      <c r="J12" s="267"/>
      <c r="K12" s="7" t="s">
        <v>65</v>
      </c>
      <c r="L12" s="5">
        <f t="shared" si="2"/>
        <v>446000</v>
      </c>
      <c r="M12" s="5">
        <v>500</v>
      </c>
      <c r="N12" s="7"/>
      <c r="O12" s="5">
        <v>5</v>
      </c>
      <c r="P12" s="267"/>
      <c r="Q12" s="7" t="s">
        <v>65</v>
      </c>
      <c r="R12" s="5" t="s">
        <v>65</v>
      </c>
      <c r="S12" s="5">
        <v>500</v>
      </c>
      <c r="T12" s="7"/>
      <c r="U12" s="5">
        <v>5</v>
      </c>
      <c r="V12" s="267"/>
      <c r="W12" s="7" t="s">
        <v>65</v>
      </c>
      <c r="X12" s="5">
        <f t="shared" si="3"/>
        <v>167250</v>
      </c>
      <c r="Y12" s="5">
        <v>500</v>
      </c>
      <c r="Z12" s="7"/>
    </row>
    <row r="13" spans="1:26" ht="18">
      <c r="A13" s="5" t="s">
        <v>13</v>
      </c>
      <c r="B13" s="6">
        <f t="shared" si="0"/>
        <v>223000000</v>
      </c>
      <c r="C13" s="8">
        <v>5</v>
      </c>
      <c r="D13" s="267"/>
      <c r="E13" s="7" t="s">
        <v>65</v>
      </c>
      <c r="F13" s="5">
        <f t="shared" si="1"/>
        <v>1393750</v>
      </c>
      <c r="G13" s="5">
        <v>500</v>
      </c>
      <c r="H13" s="7"/>
      <c r="I13" s="5">
        <v>4</v>
      </c>
      <c r="J13" s="267"/>
      <c r="K13" s="7" t="s">
        <v>65</v>
      </c>
      <c r="L13" s="5">
        <f t="shared" si="2"/>
        <v>446000</v>
      </c>
      <c r="M13" s="5">
        <v>500</v>
      </c>
      <c r="N13" s="7"/>
      <c r="O13" s="5">
        <v>6</v>
      </c>
      <c r="P13" s="267"/>
      <c r="Q13" s="7" t="s">
        <v>65</v>
      </c>
      <c r="R13" s="5" t="s">
        <v>65</v>
      </c>
      <c r="S13" s="5">
        <v>500</v>
      </c>
      <c r="T13" s="7"/>
      <c r="U13" s="5">
        <v>5</v>
      </c>
      <c r="V13" s="267"/>
      <c r="W13" s="7" t="s">
        <v>65</v>
      </c>
      <c r="X13" s="5">
        <f t="shared" si="3"/>
        <v>167250</v>
      </c>
      <c r="Y13" s="5">
        <v>500</v>
      </c>
      <c r="Z13" s="7"/>
    </row>
    <row r="14" spans="1:26" ht="18">
      <c r="A14" s="5" t="s">
        <v>2</v>
      </c>
      <c r="B14" s="6">
        <f t="shared" si="0"/>
        <v>223000000</v>
      </c>
      <c r="C14" s="8">
        <v>5</v>
      </c>
      <c r="D14" s="268"/>
      <c r="E14" s="7" t="s">
        <v>65</v>
      </c>
      <c r="F14" s="5">
        <f t="shared" si="1"/>
        <v>1393750</v>
      </c>
      <c r="G14" s="5">
        <v>500</v>
      </c>
      <c r="H14" s="7"/>
      <c r="I14" s="5">
        <v>4</v>
      </c>
      <c r="J14" s="268"/>
      <c r="K14" s="7" t="s">
        <v>65</v>
      </c>
      <c r="L14" s="5">
        <f t="shared" si="2"/>
        <v>446000</v>
      </c>
      <c r="M14" s="5">
        <v>500</v>
      </c>
      <c r="N14" s="7"/>
      <c r="O14" s="5">
        <v>6</v>
      </c>
      <c r="P14" s="268"/>
      <c r="Q14" s="7" t="s">
        <v>65</v>
      </c>
      <c r="R14" s="5" t="s">
        <v>65</v>
      </c>
      <c r="S14" s="5">
        <v>500</v>
      </c>
      <c r="T14" s="7"/>
      <c r="U14" s="5">
        <v>5</v>
      </c>
      <c r="V14" s="268"/>
      <c r="W14" s="7" t="s">
        <v>65</v>
      </c>
      <c r="X14" s="5">
        <f t="shared" si="3"/>
        <v>167250</v>
      </c>
      <c r="Y14" s="5">
        <v>500</v>
      </c>
      <c r="Z14" s="7"/>
    </row>
    <row r="18" spans="2:8" ht="13.5">
      <c r="B18" s="270" t="s">
        <v>416</v>
      </c>
      <c r="C18" s="271"/>
      <c r="D18" s="271"/>
      <c r="E18" s="271"/>
      <c r="F18" s="271"/>
      <c r="G18" s="271"/>
      <c r="H18" s="271"/>
    </row>
    <row r="19" spans="2:8" ht="13.5">
      <c r="B19" s="271"/>
      <c r="C19" s="271"/>
      <c r="D19" s="271"/>
      <c r="E19" s="271"/>
      <c r="F19" s="271"/>
      <c r="G19" s="271"/>
      <c r="H19" s="271"/>
    </row>
    <row r="21" spans="2:10" ht="16.5">
      <c r="B21" s="145"/>
      <c r="C21" s="279" t="s">
        <v>424</v>
      </c>
      <c r="D21" s="151"/>
      <c r="E21" s="151"/>
      <c r="F21" s="151"/>
      <c r="G21" s="151"/>
      <c r="H21" s="151"/>
      <c r="I21" s="152"/>
      <c r="J21" s="152"/>
    </row>
    <row r="22" spans="2:10" ht="22.5">
      <c r="B22" s="145"/>
      <c r="C22" s="147"/>
      <c r="D22" s="153"/>
      <c r="E22" s="153"/>
      <c r="F22" s="153"/>
      <c r="G22" s="153"/>
      <c r="H22" s="153"/>
      <c r="I22" s="152"/>
      <c r="J22" s="152"/>
    </row>
    <row r="23" spans="2:10" ht="22.5">
      <c r="B23" s="145"/>
      <c r="C23" s="280" t="s">
        <v>423</v>
      </c>
      <c r="D23" s="148"/>
      <c r="E23" s="154"/>
      <c r="F23" s="154"/>
      <c r="G23" s="154"/>
      <c r="H23" s="154"/>
      <c r="I23" s="152"/>
      <c r="J23" s="152"/>
    </row>
    <row r="24" spans="2:10" ht="22.5">
      <c r="B24" s="145"/>
      <c r="C24" s="149"/>
      <c r="D24" s="153"/>
      <c r="E24" s="153"/>
      <c r="F24" s="153"/>
      <c r="G24" s="154"/>
      <c r="H24" s="154"/>
      <c r="I24" s="152"/>
      <c r="J24" s="152"/>
    </row>
    <row r="25" spans="2:10" ht="22.5">
      <c r="B25" s="145"/>
      <c r="C25" s="150"/>
      <c r="D25" s="150"/>
      <c r="E25" s="150"/>
      <c r="F25" s="150"/>
      <c r="G25" s="150"/>
      <c r="H25" s="150"/>
      <c r="I25" s="152"/>
      <c r="J25" s="152"/>
    </row>
  </sheetData>
  <sheetProtection/>
  <mergeCells count="9">
    <mergeCell ref="B18:H19"/>
    <mergeCell ref="C1:H1"/>
    <mergeCell ref="I1:N1"/>
    <mergeCell ref="O1:T1"/>
    <mergeCell ref="U1:Z1"/>
    <mergeCell ref="D3:D14"/>
    <mergeCell ref="J3:J14"/>
    <mergeCell ref="P3:P14"/>
    <mergeCell ref="V3:V14"/>
  </mergeCells>
  <hyperlinks>
    <hyperlink ref="C23" r:id="rId1" display="https://tool.musicheng.com"/>
  </hyperlinks>
  <printOptions/>
  <pageMargins left="0.75" right="0.75" top="1" bottom="1" header="0.511805555555556" footer="0.511805555555556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jhuser</cp:lastModifiedBy>
  <dcterms:modified xsi:type="dcterms:W3CDTF">2022-05-26T07:48:53Z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